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userName="Glen, Thomas" algorithmName="SHA-512" hashValue="HaFM10MXhO+18exRVUK6+mk5jxhQAXuAU828rcE4M87Ttwl62wxPwr4WWUAP0mnaQyojWzpN1GUZ6qcQgvXaeA==" saltValue="jPzugw2iZwmdDDups4H4xw==" spinCount="100000"/>
  <workbookPr codeName="ThisWorkbook"/>
  <mc:AlternateContent xmlns:mc="http://schemas.openxmlformats.org/markup-compatibility/2006">
    <mc:Choice Requires="x15">
      <x15ac:absPath xmlns:x15ac="http://schemas.microsoft.com/office/spreadsheetml/2010/11/ac" url="C:\Users\u333905\Documents\Uploads\Website\"/>
    </mc:Choice>
  </mc:AlternateContent>
  <xr:revisionPtr revIDLastSave="0" documentId="8_{E76453E5-D1FC-42D8-83C5-5395F6EBBB1A}" xr6:coauthVersionLast="47" xr6:coauthVersionMax="47" xr10:uidLastSave="{00000000-0000-0000-0000-000000000000}"/>
  <bookViews>
    <workbookView xWindow="-28920" yWindow="-1875" windowWidth="29040" windowHeight="15720" tabRatio="933"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s>
  <definedNames>
    <definedName name="________hom1" hidden="1">{#N/A,#N/A,FALSE,"Assessment";#N/A,#N/A,FALSE,"Staffing";#N/A,#N/A,FALSE,"Hires";#N/A,#N/A,FALSE,"Assumptions"}</definedName>
    <definedName name="________k1" hidden="1">{#N/A,#N/A,FALSE,"Assessment";#N/A,#N/A,FALSE,"Staffing";#N/A,#N/A,FALSE,"Hires";#N/A,#N/A,FALSE,"Assumptions"}</definedName>
    <definedName name="________kk1" hidden="1">{#N/A,#N/A,FALSE,"Assessment";#N/A,#N/A,FALSE,"Staffing";#N/A,#N/A,FALSE,"Hires";#N/A,#N/A,FALSE,"Assumptions"}</definedName>
    <definedName name="________KKK1" hidden="1">{#N/A,#N/A,FALSE,"Assessment";#N/A,#N/A,FALSE,"Staffing";#N/A,#N/A,FALSE,"Hires";#N/A,#N/A,FALSE,"Assumptions"}</definedName>
    <definedName name="________w2"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hidden="1">{"holdco",#N/A,FALSE,"Summary Financials";"holdco",#N/A,FALSE,"Summary Financials"}</definedName>
    <definedName name="________wrn1" hidden="1">{"holdco",#N/A,FALSE,"Summary Financials";"holdco",#N/A,FALSE,"Summary Financials"}</definedName>
    <definedName name="________wrn2" hidden="1">{"holdco",#N/A,FALSE,"Summary Financials";"holdco",#N/A,FALSE,"Summary Financials"}</definedName>
    <definedName name="________wrn3" hidden="1">{"holdco",#N/A,FALSE,"Summary Financials";"holdco",#N/A,FALSE,"Summary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hidden="1">{"holdco",#N/A,FALSE,"Summary Financials";"holdco",#N/A,FALSE,"Summary Financials"}</definedName>
    <definedName name="_______bb2" hidden="1">{#N/A,#N/A,FALSE,"PRJCTED MNTHLY QTY's"}</definedName>
    <definedName name="_______Lee5" hidden="1">{#VALUE!,#N/A,FALSE,0}</definedName>
    <definedName name="______hom1" hidden="1">{#N/A,#N/A,FALSE,"Assessment";#N/A,#N/A,FALSE,"Staffing";#N/A,#N/A,FALSE,"Hires";#N/A,#N/A,FALSE,"Assumptions"}</definedName>
    <definedName name="______k1" hidden="1">{#N/A,#N/A,FALSE,"Assessment";#N/A,#N/A,FALSE,"Staffing";#N/A,#N/A,FALSE,"Hires";#N/A,#N/A,FALSE,"Assumptions"}</definedName>
    <definedName name="______kk1" hidden="1">{#N/A,#N/A,FALSE,"Assessment";#N/A,#N/A,FALSE,"Staffing";#N/A,#N/A,FALSE,"Hires";#N/A,#N/A,FALSE,"Assumptions"}</definedName>
    <definedName name="______KKK1" hidden="1">{#N/A,#N/A,FALSE,"Assessment";#N/A,#N/A,FALSE,"Staffing";#N/A,#N/A,FALSE,"Hires";#N/A,#N/A,FALSE,"Assumptions"}</definedName>
    <definedName name="______w2"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hidden="1">{"holdco",#N/A,FALSE,"Summary Financials";"holdco",#N/A,FALSE,"Summary Financials"}</definedName>
    <definedName name="______wrn1" hidden="1">{"holdco",#N/A,FALSE,"Summary Financials";"holdco",#N/A,FALSE,"Summary Financials"}</definedName>
    <definedName name="______wrn2" hidden="1">{"holdco",#N/A,FALSE,"Summary Financials";"holdco",#N/A,FALSE,"Summary Financials"}</definedName>
    <definedName name="______wrn3" hidden="1">{"holdco",#N/A,FALSE,"Summary Financials";"holdco",#N/A,FALSE,"Summary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hidden="1">{"holdco",#N/A,FALSE,"Summary Financials";"holdco",#N/A,FALSE,"Summary Financials"}</definedName>
    <definedName name="_____KKK1" hidden="1">{#N/A,#N/A,FALSE,"Assessment";#N/A,#N/A,FALSE,"Staffing";#N/A,#N/A,FALSE,"Hires";#N/A,#N/A,FALSE,"Assumptions"}</definedName>
    <definedName name="_____wrn1" hidden="1">{"holdco",#N/A,FALSE,"Summary Financials";"holdco",#N/A,FALSE,"Summary Financials"}</definedName>
    <definedName name="_____wrn2" hidden="1">{"holdco",#N/A,FALSE,"Summary Financials";"holdco",#N/A,FALSE,"Summary Financials"}</definedName>
    <definedName name="_____wrn3" hidden="1">{"holdco",#N/A,FALSE,"Summary Financials";"holdco",#N/A,FALSE,"Summary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hidden="1">{"holdco",#N/A,FALSE,"Summary Financials";"holdco",#N/A,FALSE,"Summary Financials"}</definedName>
    <definedName name="__123Graph_B" hidden="1">#REF!</definedName>
    <definedName name="__123Graph_C" hidden="1">#REF!</definedName>
    <definedName name="__123Graph_D" hidden="1">#REF!</definedName>
    <definedName name="__123Graph_X" hidden="1">#REF!</definedName>
    <definedName name="__FDS_HYPERLINK_TOGGLE_STATE__" hidden="1">"ON"</definedName>
    <definedName name="__hom1" hidden="1">{#N/A,#N/A,FALSE,"Assessment";#N/A,#N/A,FALSE,"Staffing";#N/A,#N/A,FALSE,"Hires";#N/A,#N/A,FALSE,"Assumptions"}</definedName>
    <definedName name="__IntlFixup" hidden="1">TRUE</definedName>
    <definedName name="__kk1" hidden="1">{#N/A,#N/A,FALSE,"Assessment";#N/A,#N/A,FALSE,"Staffing";#N/A,#N/A,FALSE,"Hires";#N/A,#N/A,FALSE,"Assumptions"}</definedName>
    <definedName name="__KKK1" hidden="1">{#N/A,#N/A,FALSE,"Assessment";#N/A,#N/A,FALSE,"Staffing";#N/A,#N/A,FALSE,"Hires";#N/A,#N/A,FALSE,"Assumptions"}</definedName>
    <definedName name="__wrn1" hidden="1">{"holdco",#N/A,FALSE,"Summary Financials";"holdco",#N/A,FALSE,"Summary Financials"}</definedName>
    <definedName name="__wrn2" hidden="1">{"holdco",#N/A,FALSE,"Summary Financials";"holdco",#N/A,FALSE,"Summary Financials"}</definedName>
    <definedName name="__wrn3" hidden="1">{"holdco",#N/A,FALSE,"Summary Financials";"holdco",#N/A,FALSE,"Summary Financials"}</definedName>
    <definedName name="__wrn7" hidden="1">{"Model Summary",#N/A,FALSE,"Print Chart";"Holdco",#N/A,FALSE,"Print Chart";"Genco",#N/A,FALSE,"Print Chart";"Servco",#N/A,FALSE,"Print Chart";"Genco_Detail",#N/A,FALSE,"Summary Financials";"Servco_Detail",#N/A,FALSE,"Summary Financials"}</definedName>
    <definedName name="__wrn8" hidden="1">{"holdco",#N/A,FALSE,"Summary Financials";"holdco",#N/A,FALSE,"Summary Financials"}</definedName>
    <definedName name="_139__123Graph_LBL_DCHART_3" hidden="1">#REF!</definedName>
    <definedName name="_142__123Graph_LBL_FCHART_1" hidden="1">#REF!</definedName>
    <definedName name="_143__123Graph_LBL_FCHART_3" hidden="1">#REF!</definedName>
    <definedName name="_33__123Graph_LBL_ECHART_3" hidden="1">#REF!</definedName>
    <definedName name="_34__123Graph_LBL_FCHART_1" hidden="1">#REF!</definedName>
    <definedName name="_35__123Graph_LBL_FCHART_3" hidden="1">#REF!</definedName>
    <definedName name="_49__123Graph_LBL_FCHART_1" hidden="1">#REF!</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hidden="1">#REF!</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hidden="1">#REF!</definedName>
    <definedName name="ACwvu.Japan_Capers_Ed_Pub." hidden="1">#REF!</definedName>
    <definedName name="ACwvu.KJP_CC." hidden="1">#REF!</definedName>
    <definedName name="Adjusted_regulated_tax_liability">'R8 - Tax'!$E$36:$I$36</definedName>
    <definedName name="Adjusted_regulated_tax_liability__Reporting_Year">'R8 - Tax'!$E$36:$I$36</definedName>
    <definedName name="ARCMt">#REF!</definedName>
    <definedName name="ARtDR5" comment="Allowed distribution netwrok reveue in 2014/15">#REF!</definedName>
    <definedName name="asdas" hidden="1">{#N/A,#N/A,FALSE,"TMCOMP96";#N/A,#N/A,FALSE,"MAT96";#N/A,#N/A,FALSE,"FANDA96";#N/A,#N/A,FALSE,"INTRAN96";#N/A,#N/A,FALSE,"NAA9697";#N/A,#N/A,FALSE,"ECWEBB";#N/A,#N/A,FALSE,"MFT96";#N/A,#N/A,FALSE,"CTrecon"}</definedName>
    <definedName name="AUM">#REF!</definedName>
    <definedName name="b" hidden="1">{"staff",#N/A,FALSE,"Current Month"}</definedName>
    <definedName name="bb" hidden="1">{#N/A,#N/A,FALSE,"PRJCTED MNTHLY QTY's"}</definedName>
    <definedName name="bbbb" hidden="1">{#N/A,#N/A,FALSE,"PRJCTED QTRLY QTY's"}</definedName>
    <definedName name="bbbbbb" hidden="1">{#N/A,#N/A,FALSE,"PRJCTED QTRLY QTY's"}</definedName>
    <definedName name="BExEZ4HBCC06708765M8A06KCR7P" hidden="1">#N/A</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#REF!</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#REF!</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#REF!</definedName>
    <definedName name="BPC">#REF!</definedName>
    <definedName name="Business_Plan_Incentive">'R1 - RoRE'!$D$71:$H$71</definedName>
    <definedName name="calendar_year">Data!$F$33:$L$33</definedName>
    <definedName name="CAS">#REF!</definedName>
    <definedName name="CGSPM">#REF!</definedName>
    <definedName name="CGSRA">#REF!</definedName>
    <definedName name="CIA">#REF!</definedName>
    <definedName name="CIB">#REF!</definedName>
    <definedName name="CIBt_2">#REF!</definedName>
    <definedName name="CIBt_3">#REF!</definedName>
    <definedName name="CIBt_4">#REF!</definedName>
    <definedName name="CIC">#REF!</definedName>
    <definedName name="CID">#REF!</definedName>
    <definedName name="CIE">#REF!</definedName>
    <definedName name="CIM">#REF!</definedName>
    <definedName name="CMLA">#REF!</definedName>
    <definedName name="CMLB">#REF!</definedName>
    <definedName name="CMLBt_2">#REF!</definedName>
    <definedName name="CMLBt_3">#REF!</definedName>
    <definedName name="CMLBt_4">#REF!</definedName>
    <definedName name="CMLC">#REF!</definedName>
    <definedName name="CMLD">#REF!</definedName>
    <definedName name="CMLE">#REF!</definedName>
    <definedName name="Combined_real_to_nominal_prices_conversion_factor__financial_year_end">Data!$F$36:$L$36</definedName>
    <definedName name="Corporate_Tax">Data!$C$13:$N$13</definedName>
    <definedName name="Cost_of_Equity">Data!$C$6</definedName>
    <definedName name="CPIRt">#REF!</definedName>
    <definedName name="CRC5B">#REF!</definedName>
    <definedName name="CRC5C">#REF!</definedName>
    <definedName name="CRC5E">#REF!</definedName>
    <definedName name="CRIRt">#REF!</definedName>
    <definedName name="CSADt">#REF!</definedName>
    <definedName name="CSAUt">#REF!</definedName>
    <definedName name="CSBDt">#REF!</definedName>
    <definedName name="CSBUt">#REF!</definedName>
    <definedName name="CSCDt">#REF!</definedName>
    <definedName name="CSCUt">#REF!</definedName>
    <definedName name="CT">#REF!</definedName>
    <definedName name="Cwvu.CapersView." hidden="1">#REF!</definedName>
    <definedName name="Cwvu.Japan_Capers_Ed_Pub." hidden="1">#REF!</definedName>
    <definedName name="Debt_performance___at_notional_gearing">'R1 - RoRE'!$D$90:$H$90</definedName>
    <definedName name="Debt_performance___impact_of_actual_gearing">'R1 - RoRE'!$D$91:$H$91</definedName>
    <definedName name="DecimalPlaces">#REF!</definedName>
    <definedName name="dgsgf" hidden="1">{#N/A,#N/A,FALSE,"TMCOMP96";#N/A,#N/A,FALSE,"MAT96";#N/A,#N/A,FALSE,"FANDA96";#N/A,#N/A,FALSE,"INTRAN96";#N/A,#N/A,FALSE,"NAA9697";#N/A,#N/A,FALSE,"ECWEBB";#N/A,#N/A,FALSE,"MFT96";#N/A,#N/A,FALSE,"CTrecon"}</definedName>
    <definedName name="Distribution" hidden="1">#REF!</definedName>
    <definedName name="DLGT">#REF!</definedName>
    <definedName name="DNOName">#REF!</definedName>
    <definedName name="DR5Q">#REF!</definedName>
    <definedName name="ENIA">#REF!</definedName>
    <definedName name="Equity_RAV_based_on_actual_gearing">'R1 - RoRE'!$D$97:$H$97</definedName>
    <definedName name="Equity_Return_on_the_RAV">'R1 - RoRE'!$D$69:$H$69</definedName>
    <definedName name="ESTR">#REF!</definedName>
    <definedName name="ExtraProfiles" hidden="1">#REF!</definedName>
    <definedName name="f" hidden="1">{"'PRODUCTIONCOST SHEET'!$B$3:$G$48"}</definedName>
    <definedName name="ff" hidden="1">{#N/A,#N/A,FALSE,"PRJCTED MNTHLY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#REF!</definedName>
    <definedName name="GAS">#REF!</definedName>
    <definedName name="ghj" hidden="1">{#N/A,#N/A,FALSE,"TMCOMP96";#N/A,#N/A,FALSE,"MAT96";#N/A,#N/A,FALSE,"FANDA96";#N/A,#N/A,FALSE,"INTRAN96";#N/A,#N/A,FALSE,"NAA9697";#N/A,#N/A,FALSE,"ECWEBB";#N/A,#N/A,FALSE,"MFT96";#N/A,#N/A,FALSE,"CTrecon"}</definedName>
    <definedName name="GIM">#REF!</definedName>
    <definedName name="gjk" hidden="1">{#N/A,#N/A,FALSE,"DI 2 YEAR MASTER SCHEDULE"}</definedName>
    <definedName name="GPIRt">#REF!</definedName>
    <definedName name="GRIRt">#REF!</definedName>
    <definedName name="GTA">#REF!</definedName>
    <definedName name="GTAA">#REF!</definedName>
    <definedName name="gwge" hidden="1">#REF!</definedName>
    <definedName name="HB">#REF!</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#REF!</definedName>
    <definedName name="IRAt">#REF!</definedName>
    <definedName name="IRBt">#REF!</definedName>
    <definedName name="IRCMt">#REF!</definedName>
    <definedName name="It">#REF!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#REF!</definedName>
    <definedName name="khkjk" hidden="1">{"staff",#N/A,FALSE,"Current Month"}</definedName>
    <definedName name="l" hidden="1">{#N/A,#N/A,FALSE,"DI 2 YEAR MASTER SCHEDULE"}</definedName>
    <definedName name="LCN1t">#REF!</definedName>
    <definedName name="LCN2t">#REF!</definedName>
    <definedName name="LDRO">#REF!</definedName>
    <definedName name="LF">#REF!</definedName>
    <definedName name="LFA">#REF!</definedName>
    <definedName name="LFE">#REF!</definedName>
    <definedName name="Licensee">'RFPR cover'!$C$7</definedName>
    <definedName name="ListOffset" hidden="1">1</definedName>
    <definedName name="lkl" hidden="1">{#N/A,#N/A,FALSE,"DI 2 YEAR MASTER SCHEDULE"}</definedName>
    <definedName name="LookupK">#REF!</definedName>
    <definedName name="LookupPPLD">#REF!</definedName>
    <definedName name="materiality_threshold">Data!$F$7</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#REF!</definedName>
    <definedName name="N_A">'R8 - Tax'!$E$11:$H$11</definedName>
    <definedName name="Navigate">'RFPR cover'!$D$2</definedName>
    <definedName name="NCPD">#REF!</definedName>
    <definedName name="NCPM">#REF!</definedName>
    <definedName name="NIAR">#REF!</definedName>
    <definedName name="NIAV">#REF!</definedName>
    <definedName name="nn" hidden="1">{#N/A,#N/A,FALSE,"PRJCTED QTRLY $'s"}</definedName>
    <definedName name="Notional_Gearing">Data!$C$8</definedName>
    <definedName name="NPV_neutral_equity_element_of_RAV">'R1 - RoRE'!$D$96:$H$96</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#REF!</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#REF!</definedName>
    <definedName name="PCUDPT">#REF!</definedName>
    <definedName name="Penalties_and_fines">'R1 - RoRE'!$D$88:$H$88</definedName>
    <definedName name="POF">#REF!</definedName>
    <definedName name="Pop" hidden="1">#REF!</definedName>
    <definedName name="Population" hidden="1">#REF!</definedName>
    <definedName name="PPL">#REF!</definedName>
    <definedName name="PRC">#REF!</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#REF!</definedName>
    <definedName name="PT">#REF!</definedName>
    <definedName name="PTPA">#REF!</definedName>
    <definedName name="PTPE">#REF!</definedName>
    <definedName name="PTRA">#REF!</definedName>
    <definedName name="PU">#REF!</definedName>
    <definedName name="PUC">#REF!</definedName>
    <definedName name="PVF">#REF!</definedName>
    <definedName name="qs" hidden="1">{#N/A,#N/A,FALSE,"PRJCTED MNTHLY QTY's"}</definedName>
    <definedName name="RB">#REF!</definedName>
    <definedName name="RBA">#REF!</definedName>
    <definedName name="RBE">#REF!</definedName>
    <definedName name="RD">#REF!</definedName>
    <definedName name="real_to_nominal_CF">Data!$F$34:$L$34</definedName>
    <definedName name="Reporting_Year">'RFPR cover'!$C$9</definedName>
    <definedName name="Results" hidden="1">#REF!</definedName>
    <definedName name="RF">#REF!</definedName>
    <definedName name="RFA">#REF!</definedName>
    <definedName name="RFE">#REF!</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#REF!</definedName>
    <definedName name="RLGt">#REF!</definedName>
    <definedName name="RoRE___including_financing_and_tax">'R1 - RoRE'!$D$94:$H$94</definedName>
    <definedName name="RoRE___Operational_performance">'R1 - RoRE'!$D$89:$H$89</definedName>
    <definedName name="RPI">#REF!</definedName>
    <definedName name="RPIA">#REF!</definedName>
    <definedName name="RPIF">#REF!</definedName>
    <definedName name="Rwvu.CapersView." hidden="1">#REF!</definedName>
    <definedName name="Rwvu.Japan_Capers_Ed_Pub."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#REF!</definedName>
    <definedName name="SEC">#REF!</definedName>
    <definedName name="SECA">#REF!</definedName>
    <definedName name="SECE">#REF!</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#REF!</definedName>
    <definedName name="SIIM">#REF!</definedName>
    <definedName name="SIPIRt">#REF!</definedName>
    <definedName name="SIRIRt">#REF!</definedName>
    <definedName name="SLC29_4">#REF!</definedName>
    <definedName name="SLC29_6">#REF!</definedName>
    <definedName name="SMC">#REF!</definedName>
    <definedName name="SMCA">#REF!</definedName>
    <definedName name="SMCE">#REF!</definedName>
    <definedName name="SMIA">#REF!</definedName>
    <definedName name="SMIE">#REF!</definedName>
    <definedName name="SMIT">#REF!</definedName>
    <definedName name="SMITR">#REF!</definedName>
    <definedName name="Submitted_Date">'RFPR cover'!$C$11</definedName>
    <definedName name="SWPD">#REF!</definedName>
    <definedName name="SWPM">#REF!</definedName>
    <definedName name="Swvu.CapersView." hidden="1">#REF!</definedName>
    <definedName name="Swvu.Japan_Capers_Ed_Pub." hidden="1">#REF!</definedName>
    <definedName name="Swvu.KJP_CC." hidden="1">#REF!</definedName>
    <definedName name="TAUt">#REF!</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#REF!</definedName>
    <definedName name="TBUt">#REF!</definedName>
    <definedName name="TCAIt">#REF!</definedName>
    <definedName name="TCAP">#REF!</definedName>
    <definedName name="TCAREt">#REF!</definedName>
    <definedName name="TCAT">#REF!</definedName>
    <definedName name="TCBIt">#REF!</definedName>
    <definedName name="TCBP">#REF!</definedName>
    <definedName name="TCBREt">#REF!</definedName>
    <definedName name="TCBTt">#REF!</definedName>
    <definedName name="TCGSR">#REF!</definedName>
    <definedName name="TCM">#REF!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#REF!</definedName>
    <definedName name="TQAP">#REF!</definedName>
    <definedName name="TQAREt">#REF!</definedName>
    <definedName name="TQAT">#REF!</definedName>
    <definedName name="TQBIt">#REF!</definedName>
    <definedName name="TQBP">#REF!</definedName>
    <definedName name="TQBREt">#REF!</definedName>
    <definedName name="TQBT">#REF!</definedName>
    <definedName name="trggh" hidden="1">{#N/A,#N/A,FALSE,"TMCOMP96";#N/A,#N/A,FALSE,"MAT96";#N/A,#N/A,FALSE,"FANDA96";#N/A,#N/A,FALSE,"INTRAN96";#N/A,#N/A,FALSE,"NAA9697";#N/A,#N/A,FALSE,"ECWEBB";#N/A,#N/A,FALSE,"MFT96";#N/A,#N/A,FALSE,"CTrecon"}</definedName>
    <definedName name="TRIISt">#REF!</definedName>
    <definedName name="TRIMt">#REF!</definedName>
    <definedName name="u" hidden="1">{#VALUE!,#N/A,FALSE,0}</definedName>
    <definedName name="UAG" hidden="1">{#N/A,#N/A,FALSE,"DI 2 YEAR MASTER SCHEDULE"}</definedName>
    <definedName name="UCPIR">#REF!</definedName>
    <definedName name="UNC">#REF!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hidden="1">{"Japan_Capers_Ed_Pub",#N/A,FALSE,"DI 2 YEAR MASTER SCHEDULE"}</definedName>
    <definedName name="Version__Number">'RFPR cover'!$C$10</definedName>
    <definedName name="wrn.CapersPlotter." hidden="1">{#N/A,#N/A,FALSE,"DI 2 YEAR MASTER SCHEDULE"}</definedName>
    <definedName name="wrn.Edutainment._.Priority._.List." hidden="1">{#N/A,#N/A,FALSE,"DI 2 YEAR MASTER SCHEDULE"}</definedName>
    <definedName name="wrn.Japan_Capers_Ed._.Pub." hidden="1">{"Japan_Capers_Ed_Pub",#N/A,FALSE,"DI 2 YEAR MASTER SCHEDULE"}</definedName>
    <definedName name="wrn.Mat." hidden="1">{"staff",#N/A,FALSE,"Current Month"}</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hidden="1">{#N/A,#N/A,FALSE,"DI 2 YEAR MASTER SCHEDULE"}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#REF!</definedName>
    <definedName name="YEFactor">Data!$F$36:$L$36</definedName>
    <definedName name="YEFactor_change">Data!$F$35:$L$35</definedName>
    <definedName name="z" hidden="1">{#N/A,#N/A,FALSE,"DI 2 YEAR MASTER SCHEDULE"}</definedName>
    <definedName name="Z_9A428CE1_B4D9_11D0_A8AA_0000C071AEE7_.wvu.Cols" hidden="1">#REF!,#REF!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28" l="1"/>
  <c r="J23" i="28"/>
  <c r="H23" i="28"/>
  <c r="S89" i="28" l="1"/>
  <c r="R89" i="28"/>
  <c r="Q89" i="28"/>
  <c r="P89" i="28"/>
  <c r="O89" i="28"/>
  <c r="L89" i="28"/>
  <c r="K89" i="28"/>
  <c r="J89" i="28"/>
  <c r="I89" i="28"/>
  <c r="H89" i="28"/>
  <c r="F89" i="28"/>
  <c r="F201" i="28" l="1"/>
  <c r="G134" i="28" l="1"/>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F203" i="28" l="1"/>
  <c r="F202" i="28"/>
  <c r="F87" i="28"/>
  <c r="F33" i="28" l="1"/>
  <c r="E32" i="28" l="1"/>
  <c r="C8" i="28" l="1"/>
  <c r="C8" i="13"/>
  <c r="D54" i="28"/>
  <c r="E54" i="28" s="1"/>
  <c r="F54" i="28" s="1"/>
  <c r="P62" i="28"/>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A3" i="21"/>
  <c r="A3" i="14"/>
  <c r="A3" i="28"/>
  <c r="D97" i="28"/>
  <c r="E97" i="28" s="1"/>
  <c r="F97" i="28" s="1"/>
  <c r="G97" i="28" s="1"/>
  <c r="H97" i="28" s="1"/>
  <c r="I97" i="28" s="1"/>
  <c r="I62" i="28"/>
  <c r="A2" i="14"/>
  <c r="A2" i="21"/>
  <c r="A2" i="28"/>
  <c r="F196" i="28"/>
  <c r="F195" i="28"/>
  <c r="A3" i="13"/>
  <c r="D16" i="28"/>
  <c r="E16" i="28"/>
  <c r="F16" i="28"/>
  <c r="G16" i="28"/>
  <c r="H16" i="28"/>
  <c r="I16" i="28"/>
  <c r="J16" i="28"/>
  <c r="K16" i="28"/>
  <c r="L16" i="28"/>
  <c r="M16" i="28"/>
  <c r="N16" i="28"/>
  <c r="C16" i="28"/>
  <c r="C7" i="28"/>
  <c r="F200" i="28"/>
  <c r="F199" i="28"/>
  <c r="E228" i="28"/>
  <c r="F198" i="28" s="1"/>
  <c r="B228" i="28"/>
  <c r="F197" i="28" s="1"/>
  <c r="G137" i="28"/>
  <c r="G135" i="28"/>
  <c r="G133" i="28"/>
  <c r="G132" i="28"/>
  <c r="G131" i="28"/>
  <c r="E201" i="28" l="1"/>
  <c r="O87" i="28"/>
  <c r="E34" i="28"/>
  <c r="F34" i="28"/>
  <c r="G34" i="28"/>
  <c r="H34" i="28"/>
  <c r="I34" i="28"/>
  <c r="J34" i="28"/>
  <c r="K34" i="28"/>
  <c r="L34" i="28"/>
  <c r="E134" i="28"/>
  <c r="F134" i="28" s="1"/>
  <c r="F36" i="28"/>
  <c r="F35" i="28"/>
  <c r="E35" i="28"/>
  <c r="E36" i="28"/>
  <c r="H87" i="28"/>
  <c r="E131" i="28"/>
  <c r="F131" i="28" s="1"/>
  <c r="L20" i="28"/>
  <c r="E203" i="28"/>
  <c r="J62" i="28"/>
  <c r="I87" i="28"/>
  <c r="Q62" i="28"/>
  <c r="P87" i="28"/>
  <c r="F32" i="28"/>
  <c r="G33" i="28"/>
  <c r="G36" i="28" s="1"/>
  <c r="G54" i="28"/>
  <c r="H54" i="28" s="1"/>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E136" i="28"/>
  <c r="F136" i="28" s="1"/>
  <c r="E135" i="28"/>
  <c r="F135" i="28" s="1"/>
  <c r="E202" i="28"/>
  <c r="E199" i="28"/>
  <c r="E196" i="28"/>
  <c r="B128" i="28"/>
  <c r="E195" i="28"/>
  <c r="E138" i="28"/>
  <c r="F138" i="28" s="1"/>
  <c r="E137" i="28"/>
  <c r="F137" i="28" s="1"/>
  <c r="E198" i="28"/>
  <c r="E200" i="28"/>
  <c r="E132" i="28"/>
  <c r="F132" i="28" s="1"/>
  <c r="E133" i="28"/>
  <c r="F133" i="28" s="1"/>
  <c r="E197" i="28"/>
  <c r="Q76" i="28" l="1"/>
  <c r="J81" i="28"/>
  <c r="B135" i="28"/>
  <c r="B136" i="28"/>
  <c r="B137" i="28"/>
  <c r="B134" i="28"/>
  <c r="B138" i="28"/>
  <c r="B139" i="28"/>
  <c r="B132" i="28"/>
  <c r="B133" i="28"/>
  <c r="G35" i="28"/>
  <c r="J77" i="28"/>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Q78" i="28"/>
  <c r="Q75" i="28"/>
  <c r="Q64" i="28"/>
  <c r="Q81" i="28"/>
  <c r="Q67" i="28"/>
  <c r="Q77" i="28"/>
  <c r="Q79" i="28"/>
  <c r="Q73" i="28"/>
  <c r="Q83" i="28"/>
  <c r="Q66" i="28"/>
  <c r="Q74" i="28"/>
  <c r="Q63" i="28"/>
  <c r="Q71" i="28"/>
  <c r="Q65" i="28"/>
  <c r="Q86" i="28"/>
  <c r="Q91" i="28"/>
  <c r="Q69" i="28"/>
  <c r="Q85" i="28"/>
  <c r="Q84" i="28"/>
  <c r="J69" i="28"/>
  <c r="J63" i="28"/>
  <c r="J85" i="28"/>
  <c r="J79" i="28"/>
  <c r="J82" i="28"/>
  <c r="J74" i="28"/>
  <c r="J90" i="28"/>
  <c r="J84" i="28"/>
  <c r="J86" i="28"/>
  <c r="B198" i="28"/>
  <c r="B199" i="28"/>
  <c r="B200" i="28"/>
  <c r="B201" i="28"/>
  <c r="B202" i="28"/>
  <c r="B196" i="28"/>
  <c r="B197" i="28"/>
  <c r="B203" i="28"/>
  <c r="J83" i="28"/>
  <c r="J68" i="28"/>
  <c r="J91" i="28"/>
  <c r="J70" i="28"/>
  <c r="J72" i="28"/>
  <c r="J65" i="28"/>
  <c r="J80" i="28"/>
  <c r="J88" i="28"/>
  <c r="J67" i="28"/>
  <c r="J76" i="28"/>
  <c r="J64" i="28"/>
  <c r="J78" i="28"/>
  <c r="J66" i="28"/>
  <c r="J75" i="28"/>
  <c r="J73" i="28"/>
  <c r="J71" i="28"/>
  <c r="R62" i="28"/>
  <c r="Q87" i="28"/>
  <c r="K62" i="28"/>
  <c r="J87" i="28"/>
  <c r="G32" i="28"/>
  <c r="H33" i="28"/>
  <c r="I54" i="28"/>
  <c r="K85" i="28" l="1"/>
  <c r="H36" i="28"/>
  <c r="H35" i="28"/>
  <c r="C10" i="28"/>
  <c r="C11" i="28"/>
  <c r="K64" i="28"/>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32" i="28"/>
  <c r="I33" i="28"/>
  <c r="C6" i="28" l="1"/>
  <c r="I36" i="28"/>
  <c r="I35" i="28"/>
  <c r="T62" i="28"/>
  <c r="S87" i="28"/>
  <c r="S83" i="28"/>
  <c r="S79" i="28"/>
  <c r="S70" i="28"/>
  <c r="S75" i="28"/>
  <c r="S86" i="28"/>
  <c r="S77" i="28"/>
  <c r="S63" i="28"/>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J33" i="28"/>
  <c r="I32" i="28"/>
  <c r="J36" i="28" l="1"/>
  <c r="J35" i="28"/>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J32" i="28"/>
  <c r="K33" i="28"/>
  <c r="K36" i="28" l="1"/>
  <c r="K35" i="28"/>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K32" i="28"/>
  <c r="L33" i="28"/>
  <c r="L35" i="28" l="1"/>
  <c r="L36" i="28"/>
  <c r="L32"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<sst xmlns="http://schemas.openxmlformats.org/spreadsheetml/2006/main" count="2641" uniqueCount="1006">
  <si>
    <t>Regulatory Financial Performance Report</t>
  </si>
  <si>
    <t xml:space="preserve">                           </t>
  </si>
  <si>
    <t>RIIO-2 start date (enter 2022 for 2021-22)</t>
  </si>
  <si>
    <t>Licensee</t>
  </si>
  <si>
    <t>SPD</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</si>
  <si>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</si>
  <si>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</si>
  <si>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</si>
  <si>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</si>
  <si>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</si>
  <si>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</si>
  <si>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</si>
  <si>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</si>
  <si>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</si>
  <si>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</si>
  <si>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</si>
  <si>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</si>
  <si>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</si>
  <si>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</si>
  <si>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</si>
  <si>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</si>
  <si>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</si>
  <si>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</si>
  <si>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</si>
  <si>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</si>
  <si>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</si>
  <si>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</si>
  <si>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</si>
  <si>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</si>
  <si>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</si>
  <si>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</si>
  <si>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</si>
  <si>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</si>
  <si>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</si>
  <si>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</si>
  <si>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</si>
  <si>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</si>
  <si>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</si>
  <si>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</si>
  <si>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</si>
  <si>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</si>
  <si>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</si>
  <si>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</si>
  <si>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</si>
  <si>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</si>
  <si>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</si>
  <si>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</si>
  <si>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</si>
  <si>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</si>
  <si>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</si>
  <si>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</si>
  <si>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</si>
  <si>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</si>
  <si>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</si>
  <si>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</si>
  <si>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</si>
  <si>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</si>
  <si>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</si>
  <si>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</si>
  <si>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</si>
  <si>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</si>
  <si>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</si>
  <si>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</si>
  <si>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</si>
  <si>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</si>
  <si>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</si>
  <si>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</si>
  <si>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</si>
  <si>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</si>
  <si>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</si>
  <si>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</si>
  <si>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</si>
  <si>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</si>
  <si>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</si>
  <si>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</si>
  <si>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SPMW</t>
  </si>
  <si>
    <t>SSEH</t>
  </si>
  <si>
    <t>NGED-WMID</t>
  </si>
  <si>
    <t>NGED-SWALES</t>
  </si>
  <si>
    <t>NGED-SWEST</t>
  </si>
  <si>
    <t>Cadent-EOE</t>
  </si>
  <si>
    <t>Cadent-London</t>
  </si>
  <si>
    <t>Cadent-WM</t>
  </si>
  <si>
    <t>Cadent-NW</t>
  </si>
  <si>
    <t>NGN</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</si>
  <si>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</si>
  <si>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</si>
  <si>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</si>
  <si>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</si>
  <si>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</si>
  <si>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</si>
  <si>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</si>
  <si>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</si>
  <si>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</si>
  <si>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</si>
  <si>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</si>
  <si>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</si>
  <si>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</si>
  <si>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</si>
  <si>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</si>
  <si>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</si>
  <si>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</si>
  <si>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</si>
  <si>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</si>
  <si>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</si>
  <si>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</si>
  <si>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</si>
  <si>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</si>
  <si>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</si>
  <si>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</si>
  <si>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</si>
  <si>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</si>
  <si>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</si>
  <si>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</si>
  <si>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</si>
  <si>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</si>
  <si>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</si>
  <si>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</si>
  <si>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</si>
  <si>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</si>
  <si>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</si>
  <si>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</si>
  <si>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</si>
  <si>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</si>
  <si>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</si>
  <si>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</si>
  <si>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</si>
  <si>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</si>
  <si>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</si>
  <si>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</si>
  <si>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</si>
  <si>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</si>
  <si>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</si>
  <si>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</si>
  <si>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</si>
  <si>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</si>
  <si>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</si>
  <si>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</si>
  <si>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</si>
  <si>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</si>
  <si>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</si>
  <si>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</si>
  <si>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</si>
  <si>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</si>
  <si>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</si>
  <si>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</si>
  <si>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</si>
  <si>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</si>
  <si>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</si>
  <si>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</si>
  <si>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</si>
  <si>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</si>
  <si>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</si>
  <si>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</si>
  <si>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</si>
  <si>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</si>
  <si>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</si>
  <si>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</si>
  <si>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</si>
  <si>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</si>
  <si>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</si>
  <si>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</si>
  <si>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</si>
  <si>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</si>
  <si>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</si>
  <si>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</si>
  <si>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</si>
  <si>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</si>
  <si>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</si>
  <si>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</si>
  <si>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</si>
  <si>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</si>
  <si>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</si>
  <si>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</si>
  <si>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</si>
  <si>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</si>
  <si>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</si>
  <si>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</si>
  <si>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</si>
  <si>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</si>
  <si>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</si>
  <si>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</si>
  <si>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</si>
  <si>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</si>
  <si>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</si>
  <si>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</si>
  <si>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</si>
  <si>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</si>
  <si>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</si>
  <si>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</si>
  <si>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</si>
  <si>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</si>
  <si>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</si>
  <si>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</si>
  <si>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</si>
  <si>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</si>
  <si>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</si>
  <si>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</si>
  <si>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</si>
  <si>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</si>
  <si>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</si>
  <si>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</si>
  <si>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</si>
  <si>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</si>
  <si>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</si>
  <si>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</si>
  <si>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</si>
  <si>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</si>
  <si>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</si>
  <si>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</si>
  <si>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</si>
  <si>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</si>
  <si>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</si>
  <si>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</si>
  <si>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</si>
  <si>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</si>
  <si>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</si>
  <si>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</si>
  <si>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</si>
  <si>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</si>
  <si>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</si>
  <si>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</si>
  <si>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</si>
  <si>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</si>
  <si>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</si>
  <si>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</si>
  <si>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</si>
  <si>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</si>
  <si>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</si>
  <si>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</si>
  <si>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</si>
  <si>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</si>
  <si>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</si>
  <si>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</si>
  <si>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</si>
  <si>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</si>
  <si>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</si>
  <si>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</si>
  <si>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</si>
  <si>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</si>
  <si>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</si>
  <si>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</si>
  <si>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</si>
  <si>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</si>
  <si>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</si>
  <si>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</si>
  <si>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</si>
  <si>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</si>
  <si>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</si>
  <si>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</si>
  <si>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</si>
  <si>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</si>
  <si>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</si>
  <si>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</si>
  <si>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</si>
  <si>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</si>
  <si>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</si>
  <si>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</si>
  <si>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</si>
  <si>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</si>
  <si>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</si>
  <si>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</si>
  <si>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</si>
  <si>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</si>
  <si>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</si>
  <si>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</si>
  <si>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</si>
  <si>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</si>
  <si>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</si>
  <si>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</si>
  <si>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</si>
  <si>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</si>
  <si>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</si>
  <si>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</si>
  <si>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</si>
  <si>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</si>
  <si>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</si>
  <si>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</si>
  <si>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</si>
  <si>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</si>
  <si>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</si>
  <si>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</si>
  <si>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</si>
  <si>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</si>
  <si>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</si>
  <si>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</si>
  <si>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</si>
  <si>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</si>
  <si>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</si>
  <si>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</si>
  <si>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</si>
  <si>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</si>
  <si>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</si>
  <si>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</si>
  <si>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</si>
  <si>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</si>
  <si>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</si>
  <si>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</si>
  <si>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</si>
  <si>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</si>
  <si>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</si>
  <si>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</si>
  <si>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</si>
  <si>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</si>
  <si>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</si>
  <si>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</si>
  <si>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</si>
  <si>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</si>
  <si>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</si>
  <si>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</si>
  <si>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</si>
  <si>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</si>
  <si>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</si>
  <si>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</si>
  <si>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</si>
  <si>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</si>
  <si>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</si>
  <si>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</si>
  <si>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</si>
  <si>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</si>
  <si>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</si>
  <si>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</si>
  <si>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</si>
  <si>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</si>
  <si>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</si>
  <si>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</si>
  <si>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</si>
  <si>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</si>
  <si>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</si>
  <si>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</si>
  <si>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</si>
  <si>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</si>
  <si>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</si>
  <si>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</si>
  <si>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</si>
  <si>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</si>
  <si>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</si>
  <si>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</si>
  <si>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</si>
  <si>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</si>
  <si>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</si>
  <si>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</si>
  <si>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</si>
  <si>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</si>
  <si>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</si>
  <si>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</si>
  <si>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</si>
  <si>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</si>
  <si>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</si>
  <si>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</si>
  <si>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</si>
  <si>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</si>
  <si>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</si>
  <si>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</si>
  <si>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</si>
  <si>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</si>
  <si>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</si>
  <si>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</si>
  <si>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</si>
  <si>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</si>
  <si>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</si>
  <si>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</si>
  <si>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</si>
  <si>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</si>
  <si>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</si>
  <si>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</si>
  <si>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</si>
  <si>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</si>
  <si>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</si>
  <si>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</si>
  <si>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</si>
  <si>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</si>
  <si>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</si>
  <si>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</si>
  <si>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</si>
  <si>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</si>
  <si>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</si>
  <si>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</si>
  <si>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</si>
  <si>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</si>
  <si>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</si>
  <si>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</si>
  <si>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</si>
  <si>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</si>
  <si>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</si>
  <si>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</si>
  <si>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</si>
  <si>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</si>
  <si>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</si>
  <si>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</si>
  <si>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</si>
  <si>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</si>
  <si>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</si>
  <si>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</si>
  <si>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</si>
  <si>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</si>
  <si>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</si>
  <si>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</si>
  <si>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</si>
  <si>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</si>
  <si>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</si>
  <si>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</si>
  <si>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</si>
  <si>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</si>
  <si>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</si>
  <si>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</si>
  <si>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</si>
  <si>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</si>
  <si>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</si>
  <si>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</si>
  <si>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</si>
  <si>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</si>
  <si>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</si>
  <si>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</si>
  <si>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</si>
  <si>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</si>
  <si>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</si>
  <si>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</si>
  <si>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</si>
  <si>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</si>
  <si>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</si>
  <si>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</si>
  <si>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</si>
  <si>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</si>
  <si>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</si>
  <si>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</si>
  <si>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</si>
  <si>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</si>
  <si>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</si>
  <si>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</si>
  <si>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</si>
  <si>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</si>
  <si>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</si>
  <si>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</si>
  <si>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</si>
  <si>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</si>
  <si>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</si>
  <si>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</si>
  <si>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</si>
  <si>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</si>
  <si>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</si>
  <si>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</si>
  <si>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</si>
  <si>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</si>
  <si>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</si>
  <si>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</si>
  <si>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</si>
  <si>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</si>
  <si>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</si>
  <si>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</si>
  <si>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</si>
  <si>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</si>
  <si>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</si>
  <si>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</si>
  <si>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</si>
  <si>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</si>
  <si>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</si>
  <si>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</si>
  <si>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</si>
  <si>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</si>
  <si>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</si>
  <si>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</si>
  <si>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</si>
  <si>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</si>
  <si>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</si>
  <si>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</si>
  <si>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</si>
  <si>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</si>
  <si>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</si>
  <si>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</si>
  <si>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</si>
  <si>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</si>
  <si>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</si>
  <si>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</si>
  <si>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</si>
  <si>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</si>
  <si>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</si>
  <si>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</si>
  <si>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</si>
  <si>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</si>
  <si>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</si>
  <si>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</si>
  <si>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</si>
  <si>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</si>
  <si>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</si>
  <si>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</si>
  <si>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</si>
  <si>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</si>
  <si>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</si>
  <si>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</si>
  <si>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</si>
  <si>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</si>
  <si>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</si>
  <si>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</si>
  <si>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</si>
  <si>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</si>
  <si>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</si>
  <si>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</si>
  <si>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</si>
  <si>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</si>
  <si>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</si>
  <si>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</si>
  <si>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</si>
  <si>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</si>
  <si>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</si>
  <si>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</si>
  <si>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</si>
  <si>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</si>
  <si>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</si>
  <si>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</si>
  <si>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</si>
  <si>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</si>
  <si>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</si>
  <si>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</si>
  <si>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</si>
  <si>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</si>
  <si>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</si>
  <si>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</si>
  <si>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</si>
  <si>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</si>
  <si>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</si>
  <si>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</si>
  <si>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</si>
  <si>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</si>
  <si>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</si>
  <si>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</si>
  <si>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</si>
  <si>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</si>
  <si>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</si>
  <si>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</si>
  <si>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</si>
  <si>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</si>
  <si>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</si>
  <si>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</si>
  <si>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</si>
  <si>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</si>
  <si>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</si>
  <si>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</si>
  <si>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</si>
  <si>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</si>
  <si>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</si>
  <si>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</si>
  <si>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</si>
  <si>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</si>
  <si>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</si>
  <si>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</si>
  <si>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</si>
  <si>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</si>
  <si>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</si>
  <si>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</si>
  <si>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</si>
  <si>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</si>
  <si>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</si>
  <si>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</si>
  <si>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</si>
  <si>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</si>
  <si>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</si>
  <si>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</si>
  <si>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</si>
  <si>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</si>
  <si>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</si>
  <si>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</si>
  <si>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</si>
  <si>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</si>
  <si>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</si>
  <si>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</si>
  <si>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</si>
  <si>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</si>
  <si>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</si>
  <si>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</si>
  <si>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</si>
  <si>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</si>
  <si>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</si>
  <si>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</si>
  <si>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</si>
  <si>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</si>
  <si>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</si>
  <si>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</si>
  <si>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</si>
  <si>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</si>
  <si>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</si>
  <si>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</si>
  <si>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</si>
  <si>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</si>
  <si>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</si>
  <si>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</si>
  <si>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</si>
  <si>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</si>
  <si>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</si>
  <si>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</si>
  <si>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</si>
  <si>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</si>
  <si>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</si>
  <si>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</si>
  <si>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</si>
  <si>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</si>
  <si>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</si>
  <si>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</si>
  <si>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</si>
  <si>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</si>
  <si>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</si>
  <si>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</si>
  <si>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</si>
  <si>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</si>
  <si>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</si>
  <si>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</si>
  <si>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</si>
  <si>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</si>
  <si>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</si>
  <si>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</si>
  <si>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</si>
  <si>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</si>
  <si>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</si>
  <si>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</si>
  <si>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</si>
  <si>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</si>
  <si>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</si>
  <si>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</si>
  <si>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</si>
  <si>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</si>
  <si>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</si>
  <si>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</si>
  <si>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</si>
  <si>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</si>
  <si>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</si>
  <si>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</si>
  <si>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</si>
  <si>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</si>
  <si>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</si>
  <si>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</si>
  <si>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</si>
  <si>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</si>
  <si>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</si>
  <si>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</si>
  <si>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</si>
  <si>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</si>
  <si>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</si>
  <si>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</si>
  <si>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</si>
  <si>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</si>
  <si>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</si>
  <si>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</si>
  <si>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</si>
  <si>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</si>
  <si>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</si>
  <si>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</si>
  <si>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</si>
  <si>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</si>
  <si>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</si>
  <si>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</si>
  <si>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</si>
  <si>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</si>
  <si>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</si>
  <si>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</si>
  <si>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</si>
  <si>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</si>
  <si>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</si>
  <si>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</si>
  <si>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</si>
  <si>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</si>
  <si>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</si>
  <si>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</si>
  <si>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</si>
  <si>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</si>
  <si>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</si>
  <si>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</si>
  <si>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</si>
  <si>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</si>
  <si>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</si>
  <si>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</si>
  <si>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</si>
  <si>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</si>
  <si>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</si>
  <si>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</si>
  <si>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</si>
  <si>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</si>
  <si>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</si>
  <si>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</si>
  <si>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</si>
  <si>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</si>
  <si>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</si>
  <si>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</si>
  <si>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</si>
  <si>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</si>
  <si>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</si>
  <si>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</si>
  <si>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</si>
  <si>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</si>
  <si>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</si>
  <si>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</si>
  <si>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</si>
  <si>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</si>
  <si>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</si>
  <si>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</si>
  <si>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</si>
  <si>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</si>
  <si>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</si>
  <si>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</si>
  <si>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</si>
  <si>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</si>
  <si>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</si>
  <si>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</si>
  <si>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</si>
  <si>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</si>
  <si>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</si>
  <si>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</si>
  <si>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</si>
  <si>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</si>
  <si>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</si>
  <si>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</si>
  <si>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</si>
  <si>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</si>
  <si>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</si>
  <si>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</si>
  <si>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</si>
  <si>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</si>
  <si>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</si>
  <si>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</si>
  <si>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</si>
  <si>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</si>
  <si>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</si>
  <si>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</si>
  <si>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</si>
  <si>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</si>
  <si>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</si>
  <si>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</si>
  <si>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</si>
  <si>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</si>
  <si>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</si>
  <si>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</si>
  <si>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</si>
  <si>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</si>
  <si>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</si>
  <si>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</si>
  <si>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</si>
  <si>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</si>
  <si>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</si>
  <si>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</si>
  <si>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</si>
  <si>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</si>
  <si>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</si>
  <si>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</si>
  <si>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</si>
  <si>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</si>
  <si>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</si>
  <si>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</si>
  <si>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</si>
  <si>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</si>
  <si>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</si>
  <si>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</si>
  <si>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</si>
  <si>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</si>
  <si>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</si>
  <si>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</si>
  <si>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</si>
  <si>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</si>
  <si>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</si>
  <si>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</si>
  <si>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</si>
  <si>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</si>
  <si>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</si>
  <si>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</si>
  <si>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</si>
  <si>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</si>
  <si>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</si>
  <si>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</si>
  <si>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</si>
  <si>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</si>
  <si>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</si>
  <si>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</si>
  <si>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</si>
  <si>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</si>
  <si>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</si>
  <si>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</si>
  <si>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</si>
  <si>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</si>
  <si>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</si>
  <si>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</si>
  <si>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</si>
  <si>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</si>
  <si>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</si>
  <si>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</si>
  <si>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</si>
  <si>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</si>
  <si>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</si>
  <si>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</si>
  <si>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</si>
  <si>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</si>
  <si>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</si>
  <si>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</si>
  <si>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</si>
  <si>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</si>
  <si>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</si>
  <si>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</si>
  <si>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</si>
  <si>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</si>
  <si>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</si>
  <si>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</si>
  <si>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1. [Insert adjustment as necessary]</t>
  </si>
  <si>
    <t>2. [Insert adjustment as necessary]</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</si>
  <si>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</si>
  <si>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</si>
  <si>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</si>
  <si>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</si>
  <si>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</si>
  <si>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</si>
  <si>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</si>
  <si>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</si>
  <si>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</si>
  <si>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</si>
  <si>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</si>
  <si>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</si>
  <si>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</si>
  <si>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</si>
  <si>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</si>
  <si>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</si>
  <si>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</si>
  <si>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</si>
  <si>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</si>
  <si>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</si>
  <si>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</si>
  <si>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</si>
  <si>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</si>
  <si>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</si>
  <si>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</si>
  <si>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</si>
  <si>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</si>
  <si>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</si>
  <si>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</si>
  <si>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</si>
  <si>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</si>
  <si>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</si>
  <si>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</si>
  <si>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</si>
  <si>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</si>
  <si>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</si>
  <si>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</si>
  <si>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</si>
  <si>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</si>
  <si>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</si>
  <si>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</si>
  <si>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</si>
  <si>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</si>
  <si>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</si>
  <si>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</si>
  <si>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</si>
  <si>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</si>
  <si>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</si>
  <si>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</si>
  <si>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</si>
  <si>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</si>
  <si>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</si>
  <si>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</si>
  <si>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</si>
  <si>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</si>
  <si>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</si>
  <si>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</si>
  <si>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</si>
  <si>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</si>
  <si>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</si>
  <si>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</si>
  <si>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</si>
  <si>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</si>
  <si>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</si>
  <si>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</si>
  <si>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</si>
  <si>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</si>
  <si>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</si>
  <si>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</si>
  <si>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</si>
  <si>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</si>
  <si>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</si>
  <si>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</si>
  <si>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</si>
  <si>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</si>
  <si>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</si>
  <si>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</si>
  <si>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</si>
  <si>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</si>
  <si>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</si>
  <si>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</si>
  <si>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</si>
  <si>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</si>
  <si>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</si>
  <si>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</si>
  <si>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</si>
  <si>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</si>
  <si>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</si>
  <si>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</si>
  <si>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</si>
  <si>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</si>
  <si>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</si>
  <si>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</si>
  <si>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</si>
  <si>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</si>
  <si>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</si>
  <si>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</si>
  <si>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</si>
  <si>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</si>
  <si>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</si>
  <si>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</si>
  <si>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</si>
  <si>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</si>
  <si>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</si>
  <si>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</si>
  <si>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</si>
  <si>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</si>
  <si>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</si>
  <si>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</si>
  <si>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</si>
  <si>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</si>
  <si>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</si>
  <si>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</si>
  <si>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</si>
  <si>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</si>
  <si>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</si>
  <si>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</si>
  <si>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</si>
  <si>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</si>
  <si>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</si>
  <si>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</si>
  <si>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</si>
  <si>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</si>
  <si>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</si>
  <si>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</si>
  <si>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</si>
  <si>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</si>
  <si>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</si>
  <si>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</si>
  <si>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</si>
  <si>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</si>
  <si>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</si>
  <si>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</si>
  <si>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</si>
  <si>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</si>
  <si>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</si>
  <si>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</si>
  <si>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</si>
  <si>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</si>
  <si>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</si>
  <si>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</si>
  <si>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</si>
  <si>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</si>
  <si>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</si>
  <si>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</si>
  <si>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</si>
  <si>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</si>
  <si>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</si>
  <si>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Legacy revenues</t>
  </si>
  <si>
    <t>Timing</t>
  </si>
  <si>
    <t>11. [Insert adjustment as necessary]</t>
  </si>
  <si>
    <t xml:space="preserve">Highest Paid Director (CEO Nicola Connelly) </t>
  </si>
  <si>
    <t>Other Directors</t>
  </si>
  <si>
    <t>Salary</t>
  </si>
  <si>
    <t>Bonus</t>
  </si>
  <si>
    <t>Position Value</t>
  </si>
  <si>
    <t>Benefits</t>
  </si>
  <si>
    <t>Private Medical Insurance</t>
  </si>
  <si>
    <t>Car Allowance</t>
  </si>
  <si>
    <t>Pension</t>
  </si>
  <si>
    <t>Pension Allowance, no longer in scheme</t>
  </si>
  <si>
    <t>Pension Top Up Allowance</t>
  </si>
  <si>
    <t>Defined Benefit Scheme</t>
  </si>
  <si>
    <t xml:space="preserve">The only Bonus paid is in relation to performance therefore this is included this under Performance related bonus and not Bonus
</t>
  </si>
  <si>
    <t>Total remuneration in our employee reporting doesn’t include PMI, Pension or Shares for employees. The pay ratio calculations were done against the SPEN CEO total Pay according to sustainability reporting (which is different to the above as wont include PMI). And worked out as a percentile against those employees who's Legal employer is SPD</t>
  </si>
  <si>
    <t>21/22</t>
  </si>
  <si>
    <t>Pass through</t>
  </si>
  <si>
    <t>Other Non Activity Based Costs</t>
  </si>
  <si>
    <t>Total Costs outside Price Control</t>
  </si>
  <si>
    <t>Related Party Margin</t>
  </si>
  <si>
    <t>NIA &amp; IFI/LCNF</t>
  </si>
  <si>
    <t>Cash proceeds from sales of assets and scrap</t>
  </si>
  <si>
    <t>Value added services (DRS 8)</t>
  </si>
  <si>
    <t xml:space="preserve">Non-System Capex </t>
  </si>
  <si>
    <t>Right of Use Assets</t>
  </si>
  <si>
    <t>LCNF Payments Cost &amp; Payments</t>
  </si>
  <si>
    <t>SPPS Depreciation of Non-System assets</t>
  </si>
  <si>
    <t>Other Operating Income in Reg Accounts</t>
  </si>
  <si>
    <t>Pensions Deficit Repair Payments</t>
  </si>
  <si>
    <t>Net Book value of Disposals in RRP not in top section of F8</t>
  </si>
  <si>
    <t>Provision not included in RRP</t>
  </si>
  <si>
    <t>Other RIGS Adjustments</t>
  </si>
  <si>
    <t/>
  </si>
  <si>
    <t>Actuals</t>
  </si>
  <si>
    <t>Forecast</t>
  </si>
  <si>
    <t>Cumulative to 2026</t>
  </si>
  <si>
    <t>2023/24</t>
  </si>
  <si>
    <t>2024/25</t>
  </si>
  <si>
    <t>2025/26</t>
  </si>
  <si>
    <t>2026/27</t>
  </si>
  <si>
    <t>2027/28</t>
  </si>
  <si>
    <t>OK</t>
  </si>
  <si>
    <t>Input values provided in £m 20/21 prices</t>
  </si>
  <si>
    <t>Rt* x  PIt* / PI2020/21</t>
  </si>
  <si>
    <t>ADJt*</t>
  </si>
  <si>
    <t>Calculated revenue</t>
  </si>
  <si>
    <t>LARt</t>
  </si>
  <si>
    <t>Kt</t>
  </si>
  <si>
    <t>ARt</t>
  </si>
  <si>
    <t>ok</t>
  </si>
  <si>
    <t>Capitalisation 1 totex</t>
  </si>
  <si>
    <t>Capitalisation 2 totex</t>
  </si>
  <si>
    <t>TRUE</t>
  </si>
  <si>
    <t>NA</t>
  </si>
  <si>
    <t>2026 - Actuals</t>
  </si>
  <si>
    <t>£m 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</si>
</sst>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2">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0.0%;\-0.0%;\-;@"/>
  </numFmts>
  <fonts count="281">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s>
  <fills count="138">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4">
    <xf numFmtId="0" fontId="0" fillId="0" borderId="0"/>
    <xf numFmtId="169" fontId="7" fillId="0" borderId="0" applyFont="0" applyFill="0" applyBorder="0" applyAlignment="0" applyProtection="0"/>
    <xf numFmtId="169" fontId="9" fillId="0" borderId="0" applyFont="0" applyFill="0" applyBorder="0" applyAlignment="0" applyProtection="0"/>
    <xf numFmtId="0" fontId="9" fillId="0" borderId="0"/>
    <xf numFmtId="0" fontId="12" fillId="0" borderId="0"/>
    <xf numFmtId="0" fontId="9" fillId="0" borderId="0"/>
    <xf numFmtId="171" fontId="9" fillId="0" borderId="0" applyFont="0" applyFill="0" applyBorder="0" applyAlignment="0" applyProtection="0"/>
    <xf numFmtId="0" fontId="12" fillId="0" borderId="0"/>
    <xf numFmtId="0" fontId="12" fillId="0" borderId="0"/>
    <xf numFmtId="0" fontId="12" fillId="0" borderId="0"/>
    <xf numFmtId="0" fontId="12" fillId="0" borderId="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4" fillId="12"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5"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9" fontId="10" fillId="0" borderId="0" applyFont="0" applyFill="0" applyBorder="0" applyAlignment="0" applyProtection="0"/>
    <xf numFmtId="4" fontId="16" fillId="18" borderId="3" applyNumberFormat="0" applyProtection="0">
      <alignment vertical="center"/>
    </xf>
    <xf numFmtId="4" fontId="17" fillId="18" borderId="3" applyNumberFormat="0" applyProtection="0">
      <alignment vertical="center"/>
    </xf>
    <xf numFmtId="4" fontId="16" fillId="18" borderId="3" applyNumberFormat="0" applyProtection="0">
      <alignment horizontal="left" vertical="center" indent="1"/>
    </xf>
    <xf numFmtId="0" fontId="16" fillId="18" borderId="3" applyNumberFormat="0" applyProtection="0">
      <alignment horizontal="left" vertical="top" indent="1"/>
    </xf>
    <xf numFmtId="4" fontId="16" fillId="19" borderId="0" applyNumberFormat="0" applyProtection="0">
      <alignment horizontal="left" vertical="center" indent="1"/>
    </xf>
    <xf numFmtId="4" fontId="18" fillId="20" borderId="3" applyNumberFormat="0" applyProtection="0">
      <alignment horizontal="right" vertical="center"/>
    </xf>
    <xf numFmtId="4" fontId="18" fillId="21" borderId="3" applyNumberFormat="0" applyProtection="0">
      <alignment horizontal="right" vertical="center"/>
    </xf>
    <xf numFmtId="4" fontId="18" fillId="22" borderId="3" applyNumberFormat="0" applyProtection="0">
      <alignment horizontal="right" vertical="center"/>
    </xf>
    <xf numFmtId="4" fontId="18" fillId="23" borderId="3" applyNumberFormat="0" applyProtection="0">
      <alignment horizontal="right" vertical="center"/>
    </xf>
    <xf numFmtId="4" fontId="18" fillId="24" borderId="3" applyNumberFormat="0" applyProtection="0">
      <alignment horizontal="right" vertical="center"/>
    </xf>
    <xf numFmtId="4" fontId="18" fillId="25" borderId="3" applyNumberFormat="0" applyProtection="0">
      <alignment horizontal="right" vertical="center"/>
    </xf>
    <xf numFmtId="4" fontId="18" fillId="26" borderId="3" applyNumberFormat="0" applyProtection="0">
      <alignment horizontal="right" vertical="center"/>
    </xf>
    <xf numFmtId="4" fontId="18" fillId="27" borderId="3" applyNumberFormat="0" applyProtection="0">
      <alignment horizontal="right" vertical="center"/>
    </xf>
    <xf numFmtId="4" fontId="18" fillId="28" borderId="3" applyNumberFormat="0" applyProtection="0">
      <alignment horizontal="right" vertical="center"/>
    </xf>
    <xf numFmtId="4" fontId="16" fillId="29" borderId="4" applyNumberFormat="0" applyProtection="0">
      <alignment horizontal="left" vertical="center" indent="1"/>
    </xf>
    <xf numFmtId="4" fontId="18" fillId="30" borderId="0" applyNumberFormat="0" applyProtection="0">
      <alignment horizontal="left" vertical="center" indent="1"/>
    </xf>
    <xf numFmtId="4" fontId="19" fillId="31" borderId="0" applyNumberFormat="0" applyProtection="0">
      <alignment horizontal="left" vertical="center" indent="1"/>
    </xf>
    <xf numFmtId="4" fontId="18" fillId="19" borderId="3" applyNumberFormat="0" applyProtection="0">
      <alignment horizontal="right" vertical="center"/>
    </xf>
    <xf numFmtId="4" fontId="18" fillId="30" borderId="0" applyNumberFormat="0" applyProtection="0">
      <alignment horizontal="left" vertical="center" indent="1"/>
    </xf>
    <xf numFmtId="4" fontId="18" fillId="19" borderId="0"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top" indent="1"/>
    </xf>
    <xf numFmtId="0" fontId="9" fillId="33" borderId="1" applyNumberFormat="0">
      <protection locked="0"/>
    </xf>
    <xf numFmtId="4" fontId="18" fillId="34" borderId="3" applyNumberFormat="0" applyProtection="0">
      <alignment vertical="center"/>
    </xf>
    <xf numFmtId="4" fontId="20" fillId="34" borderId="3" applyNumberFormat="0" applyProtection="0">
      <alignment vertical="center"/>
    </xf>
    <xf numFmtId="4" fontId="18" fillId="34" borderId="3" applyNumberFormat="0" applyProtection="0">
      <alignment horizontal="left" vertical="center" indent="1"/>
    </xf>
    <xf numFmtId="0" fontId="18" fillId="34" borderId="3" applyNumberFormat="0" applyProtection="0">
      <alignment horizontal="left" vertical="top" indent="1"/>
    </xf>
    <xf numFmtId="4" fontId="18" fillId="30" borderId="3" applyNumberFormat="0" applyProtection="0">
      <alignment horizontal="right" vertical="center"/>
    </xf>
    <xf numFmtId="4" fontId="20" fillId="30" borderId="3" applyNumberFormat="0" applyProtection="0">
      <alignment horizontal="right" vertical="center"/>
    </xf>
    <xf numFmtId="4" fontId="18" fillId="19" borderId="3" applyNumberFormat="0" applyProtection="0">
      <alignment horizontal="left" vertical="center" indent="1"/>
    </xf>
    <xf numFmtId="0" fontId="18" fillId="19" borderId="3" applyNumberFormat="0" applyProtection="0">
      <alignment horizontal="left" vertical="top" indent="1"/>
    </xf>
    <xf numFmtId="4" fontId="21" fillId="35" borderId="0" applyNumberFormat="0" applyProtection="0">
      <alignment horizontal="left" vertical="center" indent="1"/>
    </xf>
    <xf numFmtId="4" fontId="22" fillId="30" borderId="3" applyNumberFormat="0" applyProtection="0">
      <alignment horizontal="right" vertical="center"/>
    </xf>
    <xf numFmtId="0" fontId="23" fillId="0" borderId="0" applyNumberFormat="0" applyFill="0" applyBorder="0" applyAlignment="0" applyProtection="0"/>
    <xf numFmtId="0" fontId="9" fillId="0" borderId="0"/>
    <xf numFmtId="9" fontId="24" fillId="0" borderId="0" applyFont="0" applyFill="0" applyBorder="0" applyAlignment="0" applyProtection="0"/>
    <xf numFmtId="0" fontId="7" fillId="0" borderId="0"/>
    <xf numFmtId="0" fontId="9" fillId="33" borderId="6" applyNumberFormat="0">
      <protection locked="0"/>
    </xf>
    <xf numFmtId="9" fontId="7" fillId="0" borderId="0" applyFont="0" applyFill="0" applyBorder="0" applyAlignment="0" applyProtection="0"/>
    <xf numFmtId="0" fontId="9" fillId="0" borderId="0"/>
    <xf numFmtId="0" fontId="7" fillId="0" borderId="0"/>
    <xf numFmtId="0" fontId="9" fillId="0" borderId="0"/>
    <xf numFmtId="172" fontId="7" fillId="3" borderId="6">
      <alignment vertical="center"/>
      <protection locked="0"/>
    </xf>
    <xf numFmtId="172" fontId="7" fillId="43" borderId="6">
      <alignment vertical="center"/>
    </xf>
    <xf numFmtId="9" fontId="12" fillId="0" borderId="0" applyFont="0" applyFill="0" applyBorder="0" applyAlignment="0" applyProtection="0"/>
    <xf numFmtId="0" fontId="25" fillId="0" borderId="0">
      <alignment vertical="top"/>
    </xf>
    <xf numFmtId="0" fontId="12" fillId="0" borderId="0"/>
    <xf numFmtId="0" fontId="7" fillId="0" borderId="0"/>
    <xf numFmtId="0" fontId="28" fillId="0" borderId="0"/>
    <xf numFmtId="0" fontId="9" fillId="0" borderId="0"/>
    <xf numFmtId="0" fontId="9" fillId="0" borderId="0"/>
    <xf numFmtId="0" fontId="25" fillId="0" borderId="0"/>
    <xf numFmtId="172" fontId="7" fillId="3" borderId="6">
      <alignment vertical="center"/>
      <protection locked="0"/>
    </xf>
    <xf numFmtId="0" fontId="34" fillId="0" borderId="0" applyNumberFormat="0" applyFill="0" applyBorder="0" applyAlignment="0" applyProtection="0"/>
    <xf numFmtId="0" fontId="25" fillId="0" borderId="0"/>
    <xf numFmtId="173" fontId="37" fillId="48" borderId="0" applyBorder="0">
      <alignment vertical="center"/>
    </xf>
    <xf numFmtId="169" fontId="7" fillId="0" borderId="0" applyFont="0" applyFill="0" applyBorder="0" applyAlignment="0" applyProtection="0"/>
    <xf numFmtId="173" fontId="38" fillId="49" borderId="0"/>
    <xf numFmtId="0" fontId="12" fillId="0" borderId="0"/>
    <xf numFmtId="0" fontId="28" fillId="0" borderId="0"/>
    <xf numFmtId="0" fontId="7" fillId="0" borderId="0"/>
    <xf numFmtId="0" fontId="7"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9" fillId="0" borderId="0">
      <alignment vertical="top"/>
    </xf>
    <xf numFmtId="185" fontId="9" fillId="0" borderId="0">
      <alignment vertical="top"/>
    </xf>
    <xf numFmtId="186" fontId="43" fillId="0" borderId="0"/>
    <xf numFmtId="187" fontId="9" fillId="0" borderId="0"/>
    <xf numFmtId="187" fontId="9" fillId="0" borderId="0"/>
    <xf numFmtId="187" fontId="9" fillId="0" borderId="0"/>
    <xf numFmtId="187" fontId="9" fillId="0" borderId="0"/>
    <xf numFmtId="187" fontId="9" fillId="0" borderId="0"/>
    <xf numFmtId="185" fontId="44" fillId="0" borderId="0"/>
    <xf numFmtId="186" fontId="43" fillId="0" borderId="0"/>
    <xf numFmtId="187" fontId="9" fillId="0" borderId="0"/>
    <xf numFmtId="187" fontId="9" fillId="0" borderId="0"/>
    <xf numFmtId="187" fontId="9" fillId="0" borderId="0"/>
    <xf numFmtId="187" fontId="9" fillId="0" borderId="0"/>
    <xf numFmtId="187" fontId="9" fillId="0" borderId="0"/>
    <xf numFmtId="188" fontId="45" fillId="0" borderId="0" applyFont="0" applyFill="0" applyBorder="0" applyAlignment="0" applyProtection="0">
      <protection locked="0"/>
    </xf>
    <xf numFmtId="189" fontId="44" fillId="0" borderId="0">
      <alignment horizontal="right"/>
    </xf>
    <xf numFmtId="190" fontId="44" fillId="46" borderId="0"/>
    <xf numFmtId="191" fontId="44" fillId="46" borderId="0"/>
    <xf numFmtId="192" fontId="44" fillId="46" borderId="0"/>
    <xf numFmtId="193" fontId="44" fillId="46" borderId="0">
      <alignment horizontal="right"/>
    </xf>
    <xf numFmtId="0" fontId="12" fillId="0" borderId="0"/>
    <xf numFmtId="179" fontId="12" fillId="0" borderId="0"/>
    <xf numFmtId="179"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4"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185" fontId="9" fillId="0" borderId="0"/>
    <xf numFmtId="0" fontId="9" fillId="0" borderId="0"/>
    <xf numFmtId="185" fontId="12" fillId="0" borderId="0"/>
    <xf numFmtId="185" fontId="9" fillId="0" borderId="0"/>
    <xf numFmtId="185" fontId="9" fillId="0" borderId="0"/>
    <xf numFmtId="185" fontId="9"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12" fillId="0" borderId="0"/>
    <xf numFmtId="0" fontId="9" fillId="0" borderId="0"/>
    <xf numFmtId="0" fontId="9" fillId="0" borderId="0"/>
    <xf numFmtId="0" fontId="12" fillId="0" borderId="0"/>
    <xf numFmtId="0" fontId="12" fillId="0" borderId="0"/>
    <xf numFmtId="0" fontId="9" fillId="0" borderId="0"/>
    <xf numFmtId="0" fontId="12" fillId="0" borderId="0"/>
    <xf numFmtId="0" fontId="12" fillId="0" borderId="0"/>
    <xf numFmtId="185" fontId="12" fillId="0" borderId="0"/>
    <xf numFmtId="0" fontId="9" fillId="0" borderId="0"/>
    <xf numFmtId="0" fontId="9" fillId="0" borderId="0"/>
    <xf numFmtId="0" fontId="9" fillId="0" borderId="0"/>
    <xf numFmtId="19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185"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9" fillId="0" borderId="0"/>
    <xf numFmtId="185" fontId="9" fillId="0" borderId="0" applyBorder="0"/>
    <xf numFmtId="185" fontId="46" fillId="0" borderId="0" applyNumberFormat="0" applyFont="0" applyFill="0" applyBorder="0" applyAlignment="0" applyProtection="0"/>
    <xf numFmtId="167" fontId="9" fillId="0" borderId="0" applyFont="0" applyFill="0" applyBorder="0" applyAlignment="0" applyProtection="0"/>
    <xf numFmtId="185" fontId="41" fillId="0" borderId="0" applyNumberFormat="0" applyFill="0" applyBorder="0" applyAlignment="0" applyProtection="0">
      <alignment vertical="top"/>
      <protection locked="0"/>
    </xf>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6" fontId="47" fillId="0" borderId="0">
      <alignment horizontal="right" vertical="center"/>
    </xf>
    <xf numFmtId="0" fontId="48" fillId="0" borderId="0"/>
    <xf numFmtId="0" fontId="48" fillId="0" borderId="0"/>
    <xf numFmtId="0" fontId="48" fillId="0" borderId="0"/>
    <xf numFmtId="0" fontId="48" fillId="0" borderId="0"/>
    <xf numFmtId="0" fontId="48" fillId="0" borderId="0"/>
    <xf numFmtId="0" fontId="9" fillId="0" borderId="0"/>
    <xf numFmtId="0" fontId="9" fillId="0" borderId="0"/>
    <xf numFmtId="185"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38" fontId="49" fillId="0" borderId="0" applyFont="0" applyFill="0" applyBorder="0" applyAlignment="0" applyProtection="0"/>
    <xf numFmtId="38" fontId="49" fillId="0" borderId="0" applyFont="0" applyFill="0" applyBorder="0" applyAlignment="0" applyProtection="0"/>
    <xf numFmtId="185" fontId="48" fillId="0" borderId="0"/>
    <xf numFmtId="185" fontId="9" fillId="0" borderId="0" applyFont="0" applyFill="0" applyBorder="0" applyAlignment="0" applyProtection="0"/>
    <xf numFmtId="185" fontId="48" fillId="0" borderId="0"/>
    <xf numFmtId="185" fontId="48" fillId="0" borderId="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8" fillId="0" borderId="0"/>
    <xf numFmtId="0" fontId="9" fillId="0" borderId="0" applyFont="0" applyFill="0" applyBorder="0" applyAlignment="0" applyProtection="0"/>
    <xf numFmtId="0" fontId="48" fillId="0" borderId="0"/>
    <xf numFmtId="185" fontId="9" fillId="0" borderId="0"/>
    <xf numFmtId="185" fontId="9"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8" fontId="49" fillId="0" borderId="0" applyFont="0" applyFill="0" applyBorder="0" applyAlignment="0" applyProtection="0"/>
    <xf numFmtId="197" fontId="9" fillId="0" borderId="0" applyFont="0" applyFill="0" applyBorder="0" applyAlignment="0" applyProtection="0"/>
    <xf numFmtId="185" fontId="43" fillId="0" borderId="0" applyFont="0" applyFill="0" applyBorder="0" applyAlignment="0" applyProtection="0"/>
    <xf numFmtId="197" fontId="9" fillId="0" borderId="0" applyFont="0" applyFill="0" applyBorder="0" applyAlignment="0" applyProtection="0"/>
    <xf numFmtId="185" fontId="9" fillId="0" borderId="0"/>
    <xf numFmtId="185" fontId="9" fillId="0" borderId="0"/>
    <xf numFmtId="0" fontId="9" fillId="0" borderId="0"/>
    <xf numFmtId="185" fontId="48" fillId="0" borderId="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98" fontId="9" fillId="0" borderId="0" applyFont="0" applyFill="0" applyBorder="0" applyAlignment="0" applyProtection="0"/>
    <xf numFmtId="185" fontId="43" fillId="0" borderId="0" applyFont="0" applyFill="0" applyBorder="0" applyAlignment="0" applyProtection="0"/>
    <xf numFmtId="199" fontId="9" fillId="0" borderId="0" applyFont="0" applyFill="0" applyBorder="0" applyAlignment="0" applyProtection="0"/>
    <xf numFmtId="198" fontId="9" fillId="0" borderId="0" applyFont="0" applyFill="0" applyBorder="0" applyAlignment="0" applyProtection="0"/>
    <xf numFmtId="199" fontId="9" fillId="0" borderId="0" applyFont="0" applyFill="0" applyBorder="0" applyAlignment="0" applyProtection="0"/>
    <xf numFmtId="39" fontId="9" fillId="0" borderId="0" applyFont="0" applyFill="0" applyBorder="0" applyAlignment="0" applyProtection="0"/>
    <xf numFmtId="185" fontId="43" fillId="0" borderId="0" applyFont="0" applyFill="0" applyBorder="0" applyAlignment="0" applyProtection="0"/>
    <xf numFmtId="39" fontId="9" fillId="0" borderId="0" applyFont="0" applyFill="0" applyBorder="0" applyAlignment="0" applyProtection="0"/>
    <xf numFmtId="185"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48" fillId="0" borderId="0"/>
    <xf numFmtId="185" fontId="41" fillId="0" borderId="0"/>
    <xf numFmtId="185" fontId="41" fillId="0" borderId="0"/>
    <xf numFmtId="38" fontId="49" fillId="0" borderId="0" applyAlignment="0" applyProtection="0"/>
    <xf numFmtId="38" fontId="49" fillId="0" borderId="0" applyFont="0" applyBorder="0" applyAlignment="0" applyProtection="0"/>
    <xf numFmtId="200" fontId="9" fillId="0" borderId="0" applyFont="0" applyFill="0" applyBorder="0" applyProtection="0">
      <alignment vertical="top"/>
    </xf>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48"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48" fillId="0" borderId="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38" fontId="40" fillId="0" borderId="0" applyAlignment="0" applyProtection="0"/>
    <xf numFmtId="0" fontId="9" fillId="0" borderId="0" applyFont="0" applyFill="0" applyBorder="0" applyAlignment="0" applyProtection="0"/>
    <xf numFmtId="200" fontId="9" fillId="0" borderId="0" applyFont="0" applyFill="0" applyBorder="0" applyProtection="0">
      <alignment vertical="top"/>
    </xf>
    <xf numFmtId="38" fontId="40" fillId="0" borderId="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9" fillId="0" borderId="0"/>
    <xf numFmtId="185" fontId="9" fillId="0" borderId="0"/>
    <xf numFmtId="185" fontId="9" fillId="0" borderId="0"/>
    <xf numFmtId="185" fontId="9" fillId="0" borderId="0"/>
    <xf numFmtId="185" fontId="9" fillId="0" borderId="0"/>
    <xf numFmtId="185" fontId="9" fillId="0" borderId="0"/>
    <xf numFmtId="0" fontId="9" fillId="0" borderId="0"/>
    <xf numFmtId="185" fontId="48" fillId="0" borderId="0"/>
    <xf numFmtId="201" fontId="9" fillId="0" borderId="0" applyFont="0" applyFill="0" applyBorder="0" applyAlignment="0" applyProtection="0"/>
    <xf numFmtId="185" fontId="43" fillId="0" borderId="0" applyFont="0" applyFill="0" applyBorder="0" applyAlignment="0" applyProtection="0"/>
    <xf numFmtId="202" fontId="9"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185" fontId="43" fillId="0" borderId="0" applyFont="0" applyFill="0" applyBorder="0" applyAlignment="0" applyProtection="0"/>
    <xf numFmtId="204" fontId="9"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9" fillId="0" borderId="0" applyFont="0" applyFill="0" applyBorder="0" applyAlignment="0" applyProtection="0"/>
    <xf numFmtId="185" fontId="48" fillId="0" borderId="0"/>
    <xf numFmtId="185" fontId="48" fillId="0" borderId="0"/>
    <xf numFmtId="185" fontId="9" fillId="0" borderId="0"/>
    <xf numFmtId="0" fontId="9" fillId="0" borderId="0" applyFont="0" applyFill="0" applyBorder="0" applyAlignment="0" applyProtection="0"/>
    <xf numFmtId="185" fontId="48" fillId="0" borderId="0"/>
    <xf numFmtId="38" fontId="40" fillId="0" borderId="0" applyAlignment="0" applyProtection="0"/>
    <xf numFmtId="185" fontId="9" fillId="0" borderId="0"/>
    <xf numFmtId="185" fontId="9" fillId="0" borderId="0"/>
    <xf numFmtId="38" fontId="49" fillId="0" borderId="0" applyFont="0" applyFill="0" applyBorder="0" applyAlignment="0" applyProtection="0"/>
    <xf numFmtId="38" fontId="49" fillId="0" borderId="0" applyFont="0" applyFill="0" applyBorder="0" applyAlignment="0" applyProtection="0"/>
    <xf numFmtId="205" fontId="9" fillId="0" borderId="0" applyFont="0" applyFill="0" applyBorder="0" applyAlignment="0" applyProtection="0"/>
    <xf numFmtId="185" fontId="43" fillId="0" borderId="0" applyFont="0" applyFill="0" applyBorder="0" applyAlignment="0" applyProtection="0"/>
    <xf numFmtId="181" fontId="9" fillId="0" borderId="0" applyFont="0" applyFill="0" applyBorder="0" applyAlignment="0" applyProtection="0"/>
    <xf numFmtId="205" fontId="9" fillId="0" borderId="0" applyFont="0" applyFill="0" applyBorder="0" applyAlignment="0" applyProtection="0"/>
    <xf numFmtId="181" fontId="9" fillId="0" borderId="0" applyFont="0" applyFill="0" applyBorder="0" applyAlignment="0" applyProtection="0"/>
    <xf numFmtId="206" fontId="9" fillId="0" borderId="0" applyFont="0" applyFill="0" applyBorder="0" applyAlignment="0" applyProtection="0"/>
    <xf numFmtId="185" fontId="43" fillId="0" borderId="0" applyFont="0" applyFill="0" applyBorder="0" applyAlignment="0" applyProtection="0"/>
    <xf numFmtId="207" fontId="9" fillId="0" borderId="0" applyFont="0" applyFill="0" applyBorder="0" applyAlignment="0" applyProtection="0"/>
    <xf numFmtId="206" fontId="9" fillId="0" borderId="0" applyFont="0" applyFill="0" applyBorder="0" applyAlignment="0" applyProtection="0"/>
    <xf numFmtId="207" fontId="9" fillId="0" borderId="0" applyFont="0" applyFill="0" applyBorder="0" applyAlignment="0" applyProtection="0"/>
    <xf numFmtId="185" fontId="50" fillId="0" borderId="0"/>
    <xf numFmtId="185" fontId="50" fillId="0" borderId="0"/>
    <xf numFmtId="185" fontId="50" fillId="0" borderId="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48" fillId="0" borderId="0"/>
    <xf numFmtId="0"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85" fontId="51" fillId="0" borderId="0" applyNumberFormat="0" applyFill="0" applyBorder="0" applyProtection="0">
      <alignment horizontal="left"/>
    </xf>
    <xf numFmtId="185" fontId="52" fillId="0" borderId="0" applyNumberFormat="0" applyFill="0" applyBorder="0" applyProtection="0">
      <alignment horizontal="centerContinuous"/>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50" fillId="0" borderId="0"/>
    <xf numFmtId="185" fontId="50" fillId="0" borderId="0"/>
    <xf numFmtId="208" fontId="53" fillId="0" borderId="0"/>
    <xf numFmtId="185" fontId="41" fillId="0" borderId="0"/>
    <xf numFmtId="185" fontId="41" fillId="0" borderId="0"/>
    <xf numFmtId="185" fontId="50" fillId="0" borderId="0"/>
    <xf numFmtId="185" fontId="50" fillId="0" borderId="0"/>
    <xf numFmtId="185" fontId="50" fillId="0" borderId="0"/>
    <xf numFmtId="0" fontId="9" fillId="0" borderId="0" applyFont="0" applyFill="0" applyBorder="0" applyAlignment="0" applyProtection="0"/>
    <xf numFmtId="185" fontId="9" fillId="0" borderId="0"/>
    <xf numFmtId="185" fontId="48" fillId="0" borderId="0"/>
    <xf numFmtId="208" fontId="53"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209" fontId="54" fillId="0" borderId="0" applyFont="0" applyFill="0" applyBorder="0" applyAlignment="0" applyProtection="0"/>
    <xf numFmtId="210" fontId="41" fillId="0" borderId="0" applyFont="0" applyFill="0" applyBorder="0" applyAlignment="0" applyProtection="0"/>
    <xf numFmtId="211" fontId="55" fillId="0" borderId="0"/>
    <xf numFmtId="212" fontId="41" fillId="0" borderId="0" applyFont="0" applyFill="0" applyBorder="0" applyAlignment="0" applyProtection="0"/>
    <xf numFmtId="213" fontId="54" fillId="0" borderId="0" applyFont="0" applyFill="0" applyBorder="0" applyAlignment="0" applyProtection="0"/>
    <xf numFmtId="0" fontId="12" fillId="0" borderId="0"/>
    <xf numFmtId="0" fontId="9" fillId="0" borderId="0"/>
    <xf numFmtId="0" fontId="9" fillId="0" borderId="0"/>
    <xf numFmtId="0" fontId="9" fillId="0" borderId="0"/>
    <xf numFmtId="194"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12"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185" fontId="9" fillId="0" borderId="0"/>
    <xf numFmtId="214" fontId="9" fillId="0" borderId="0" applyBorder="0"/>
    <xf numFmtId="0" fontId="9" fillId="0" borderId="0"/>
    <xf numFmtId="0" fontId="9" fillId="0" borderId="0"/>
    <xf numFmtId="185" fontId="9" fillId="0" borderId="0" applyBorder="0"/>
    <xf numFmtId="214" fontId="9" fillId="0" borderId="0" applyBorder="0"/>
    <xf numFmtId="208" fontId="53" fillId="0" borderId="0"/>
    <xf numFmtId="215" fontId="55" fillId="0" borderId="0"/>
    <xf numFmtId="215" fontId="56" fillId="0" borderId="0"/>
    <xf numFmtId="216" fontId="55" fillId="0" borderId="0"/>
    <xf numFmtId="217" fontId="45" fillId="0" borderId="0" applyFont="0" applyFill="0" applyBorder="0" applyAlignment="0" applyProtection="0">
      <protection locked="0"/>
    </xf>
    <xf numFmtId="218" fontId="57" fillId="0" borderId="0"/>
    <xf numFmtId="185" fontId="56" fillId="0" borderId="0"/>
    <xf numFmtId="218" fontId="58" fillId="0" borderId="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194" fontId="59" fillId="56"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194" fontId="59" fillId="20"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194" fontId="59" fillId="57"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194" fontId="59" fillId="59"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194" fontId="59" fillId="60" borderId="0" applyNumberFormat="0" applyBorder="0" applyAlignment="0" applyProtection="0"/>
    <xf numFmtId="219" fontId="55" fillId="0" borderId="0"/>
    <xf numFmtId="220" fontId="56" fillId="0" borderId="0"/>
    <xf numFmtId="219" fontId="60" fillId="0" borderId="0"/>
    <xf numFmtId="0" fontId="9" fillId="0" borderId="0"/>
    <xf numFmtId="0" fontId="9" fillId="0" borderId="0"/>
    <xf numFmtId="221" fontId="55" fillId="0" borderId="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94" fontId="59" fillId="21"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194" fontId="59" fillId="2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94" fontId="59" fillId="23"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194" fontId="62" fillId="62"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2" fillId="21"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2" fillId="28"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94" fontId="62" fillId="24" borderId="0" applyNumberFormat="0" applyBorder="0" applyAlignment="0" applyProtection="0"/>
    <xf numFmtId="0" fontId="43" fillId="0" borderId="0"/>
    <xf numFmtId="0" fontId="13" fillId="65" borderId="0" applyNumberFormat="0" applyBorder="0" applyAlignment="0" applyProtection="0"/>
    <xf numFmtId="0" fontId="13" fillId="12"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194" fontId="62" fillId="67" borderId="0" applyNumberFormat="0" applyBorder="0" applyAlignment="0" applyProtection="0"/>
    <xf numFmtId="0" fontId="13" fillId="68" borderId="0" applyNumberFormat="0" applyBorder="0" applyAlignment="0" applyProtection="0"/>
    <xf numFmtId="0" fontId="13" fillId="11"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94" fontId="62" fillId="22"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94" fontId="62" fillId="26" borderId="0" applyNumberFormat="0" applyBorder="0" applyAlignment="0" applyProtection="0"/>
    <xf numFmtId="0" fontId="13" fillId="68" borderId="0" applyNumberFormat="0" applyBorder="0" applyAlignment="0" applyProtection="0"/>
    <xf numFmtId="0" fontId="13" fillId="9"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94" fontId="62" fillId="25" borderId="0" applyNumberFormat="0" applyBorder="0" applyAlignment="0" applyProtection="0"/>
    <xf numFmtId="222" fontId="63" fillId="0" borderId="9">
      <alignment horizontal="centerContinuous"/>
    </xf>
    <xf numFmtId="223" fontId="64" fillId="40" borderId="12">
      <alignment horizontal="center" vertical="center"/>
    </xf>
    <xf numFmtId="214" fontId="45" fillId="0" borderId="0" applyFont="0" applyFill="0" applyBorder="0" applyAlignment="0" applyProtection="0"/>
    <xf numFmtId="185" fontId="45" fillId="0" borderId="0" applyFont="0" applyFill="0" applyBorder="0" applyAlignment="0" applyProtection="0"/>
    <xf numFmtId="208" fontId="65" fillId="0" borderId="0" applyNumberFormat="0" applyFont="0" applyFill="0" applyBorder="0" applyProtection="0">
      <alignment horizontal="center"/>
    </xf>
    <xf numFmtId="224" fontId="66" fillId="0" borderId="0">
      <alignment horizontal="left"/>
    </xf>
    <xf numFmtId="0" fontId="57" fillId="0" borderId="0"/>
    <xf numFmtId="225" fontId="67" fillId="0" borderId="0" applyFont="0" applyFill="0" applyBorder="0" applyAlignment="0" applyProtection="0"/>
    <xf numFmtId="185" fontId="45" fillId="0" borderId="0" applyFont="0" applyFill="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70" fillId="55"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194" fontId="72" fillId="20" borderId="0" applyNumberFormat="0" applyBorder="0" applyAlignment="0" applyProtection="0"/>
    <xf numFmtId="226" fontId="73" fillId="75" borderId="7" applyNumberFormat="0" applyBorder="0" applyAlignment="0">
      <alignment horizontal="centerContinuous" vertical="center"/>
      <protection hidden="1"/>
    </xf>
    <xf numFmtId="1" fontId="74" fillId="76" borderId="10" applyNumberFormat="0" applyBorder="0" applyAlignment="0">
      <alignment horizontal="center" vertical="top" wrapText="1"/>
      <protection hidden="1"/>
    </xf>
    <xf numFmtId="227" fontId="9" fillId="0" borderId="0" applyFont="0" applyFill="0" applyBorder="0" applyAlignment="0" applyProtection="0"/>
    <xf numFmtId="197" fontId="9" fillId="0" borderId="0" applyNumberFormat="0" applyFont="0" applyAlignment="0" applyProtection="0"/>
    <xf numFmtId="185" fontId="75" fillId="77" borderId="0">
      <alignment horizontal="left"/>
    </xf>
    <xf numFmtId="228" fontId="76" fillId="0" borderId="0" applyFill="0" applyBorder="0" applyAlignment="0" applyProtection="0"/>
    <xf numFmtId="2" fontId="77" fillId="50" borderId="11" applyProtection="0">
      <alignment horizontal="left"/>
      <protection locked="0"/>
    </xf>
    <xf numFmtId="185" fontId="64" fillId="40" borderId="0" applyNumberFormat="0" applyFont="0" applyAlignment="0">
      <alignment horizontal="center"/>
    </xf>
    <xf numFmtId="229" fontId="78" fillId="40" borderId="0" applyFont="0" applyFill="0" applyBorder="0" applyAlignment="0" applyProtection="0"/>
    <xf numFmtId="185" fontId="79" fillId="0" borderId="0" applyNumberFormat="0" applyFill="0" applyBorder="0" applyAlignment="0" applyProtection="0"/>
    <xf numFmtId="185" fontId="80" fillId="0" borderId="9" applyNumberFormat="0" applyFill="0" applyAlignment="0" applyProtection="0"/>
    <xf numFmtId="185" fontId="55" fillId="0" borderId="0"/>
    <xf numFmtId="230" fontId="81" fillId="45" borderId="0" applyFont="0" applyFill="0" applyBorder="0" applyAlignment="0" applyProtection="0"/>
    <xf numFmtId="231" fontId="43" fillId="0" borderId="0" applyAlignment="0" applyProtection="0"/>
    <xf numFmtId="49" fontId="53" fillId="0" borderId="0" applyNumberFormat="0" applyAlignment="0" applyProtection="0">
      <alignment horizontal="left"/>
    </xf>
    <xf numFmtId="49" fontId="82" fillId="0" borderId="13" applyNumberFormat="0" applyAlignment="0" applyProtection="0">
      <alignment horizontal="left" wrapText="1"/>
    </xf>
    <xf numFmtId="49" fontId="83" fillId="0" borderId="0" applyAlignment="0" applyProtection="0">
      <alignment horizontal="left"/>
    </xf>
    <xf numFmtId="232" fontId="41" fillId="0" borderId="0" applyFont="0" applyFill="0" applyBorder="0" applyAlignment="0" applyProtection="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5" fillId="0" borderId="0"/>
    <xf numFmtId="233" fontId="43" fillId="0" borderId="0"/>
    <xf numFmtId="234" fontId="43" fillId="0" borderId="0"/>
    <xf numFmtId="235" fontId="43" fillId="0" borderId="0"/>
    <xf numFmtId="233" fontId="43" fillId="0" borderId="8"/>
    <xf numFmtId="234" fontId="43" fillId="0" borderId="8"/>
    <xf numFmtId="234" fontId="43" fillId="0" borderId="8"/>
    <xf numFmtId="235" fontId="43" fillId="0" borderId="8"/>
    <xf numFmtId="235" fontId="43" fillId="0" borderId="8"/>
    <xf numFmtId="233" fontId="43" fillId="0" borderId="8"/>
    <xf numFmtId="233" fontId="43" fillId="0" borderId="8"/>
    <xf numFmtId="233" fontId="43" fillId="0" borderId="0"/>
    <xf numFmtId="236" fontId="43" fillId="0" borderId="0"/>
    <xf numFmtId="185" fontId="45" fillId="0" borderId="0" applyFill="0" applyBorder="0" applyAlignment="0"/>
    <xf numFmtId="237" fontId="43" fillId="0" borderId="0"/>
    <xf numFmtId="238" fontId="43" fillId="0" borderId="0"/>
    <xf numFmtId="236" fontId="43" fillId="0" borderId="8"/>
    <xf numFmtId="237" fontId="43" fillId="0" borderId="8"/>
    <xf numFmtId="237" fontId="43" fillId="0" borderId="8"/>
    <xf numFmtId="238" fontId="43" fillId="0" borderId="8"/>
    <xf numFmtId="238" fontId="43" fillId="0" borderId="8"/>
    <xf numFmtId="236" fontId="43" fillId="0" borderId="8"/>
    <xf numFmtId="236" fontId="43" fillId="0" borderId="8"/>
    <xf numFmtId="236" fontId="43" fillId="0" borderId="0"/>
    <xf numFmtId="239" fontId="43" fillId="0" borderId="0">
      <alignment horizontal="right"/>
      <protection locked="0"/>
    </xf>
    <xf numFmtId="240" fontId="43" fillId="0" borderId="0">
      <alignment horizontal="right"/>
      <protection locked="0"/>
    </xf>
    <xf numFmtId="241" fontId="43" fillId="0" borderId="0"/>
    <xf numFmtId="242" fontId="43" fillId="0" borderId="0"/>
    <xf numFmtId="243" fontId="43" fillId="0" borderId="0"/>
    <xf numFmtId="241" fontId="43" fillId="0" borderId="8"/>
    <xf numFmtId="242" fontId="43" fillId="0" borderId="8"/>
    <xf numFmtId="242" fontId="43" fillId="0" borderId="8"/>
    <xf numFmtId="243" fontId="43" fillId="0" borderId="8"/>
    <xf numFmtId="243" fontId="43" fillId="0" borderId="8"/>
    <xf numFmtId="241" fontId="43" fillId="0" borderId="8"/>
    <xf numFmtId="241" fontId="43" fillId="0" borderId="8"/>
    <xf numFmtId="241" fontId="43" fillId="0" borderId="0"/>
    <xf numFmtId="244" fontId="9" fillId="46" borderId="0"/>
    <xf numFmtId="185" fontId="9" fillId="0" borderId="0">
      <alignment vertical="center"/>
    </xf>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194" fontId="88" fillId="61" borderId="14" applyNumberFormat="0" applyAlignment="0" applyProtection="0"/>
    <xf numFmtId="194" fontId="88" fillId="61" borderId="14" applyNumberFormat="0" applyAlignment="0" applyProtection="0"/>
    <xf numFmtId="38" fontId="89" fillId="0" borderId="0" applyNumberFormat="0" applyFill="0" applyBorder="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194" fontId="91" fillId="79" borderId="15" applyNumberFormat="0" applyAlignment="0" applyProtection="0"/>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7" fontId="64" fillId="0" borderId="9">
      <alignment horizontal="center"/>
    </xf>
    <xf numFmtId="37" fontId="64" fillId="0" borderId="0">
      <alignment horizontal="center" vertical="center" wrapText="1"/>
    </xf>
    <xf numFmtId="1" fontId="92" fillId="0" borderId="16">
      <alignment vertical="top"/>
    </xf>
    <xf numFmtId="178" fontId="93" fillId="0" borderId="0" applyBorder="0">
      <alignment horizontal="right"/>
    </xf>
    <xf numFmtId="178" fontId="93" fillId="0" borderId="17" applyAlignment="0">
      <alignment horizontal="right"/>
    </xf>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38" fontId="9" fillId="0" borderId="0" applyFont="0" applyFill="0" applyBorder="0" applyAlignment="0" applyProtection="0"/>
    <xf numFmtId="208" fontId="45" fillId="0" borderId="0" applyFont="0" applyFill="0" applyBorder="0" applyAlignment="0" applyProtection="0">
      <protection locked="0"/>
    </xf>
    <xf numFmtId="40" fontId="45" fillId="0" borderId="0" applyFont="0" applyFill="0" applyBorder="0" applyAlignment="0" applyProtection="0">
      <protection locked="0"/>
    </xf>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NumberFormat="0" applyFont="0" applyBorder="0" applyAlignment="0"/>
    <xf numFmtId="211" fontId="55" fillId="0" borderId="0"/>
    <xf numFmtId="246" fontId="57" fillId="0" borderId="0"/>
    <xf numFmtId="185" fontId="94" fillId="0" borderId="0" applyFont="0" applyFill="0" applyBorder="0" applyAlignment="0" applyProtection="0">
      <alignment horizontal="right"/>
    </xf>
    <xf numFmtId="247" fontId="94" fillId="0" borderId="0" applyFont="0" applyFill="0" applyBorder="0" applyAlignment="0" applyProtection="0"/>
    <xf numFmtId="185" fontId="94" fillId="0" borderId="0" applyFont="0" applyFill="0" applyBorder="0" applyAlignment="0" applyProtection="0">
      <alignment horizontal="right"/>
    </xf>
    <xf numFmtId="0"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246" fontId="12" fillId="0" borderId="0" applyFont="0" applyFill="0" applyBorder="0" applyAlignment="0" applyProtection="0"/>
    <xf numFmtId="179" fontId="12" fillId="0" borderId="0" applyFont="0" applyFill="0" applyBorder="0" applyAlignment="0" applyProtection="0"/>
    <xf numFmtId="197" fontId="12" fillId="0" borderId="0" applyFont="0" applyFill="0" applyBorder="0" applyAlignment="0" applyProtection="0"/>
    <xf numFmtId="179"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248" fontId="12" fillId="0" borderId="0" applyFont="0" applyFill="0" applyBorder="0" applyAlignment="0" applyProtection="0"/>
    <xf numFmtId="249" fontId="12" fillId="0" borderId="0" applyFont="0" applyFill="0" applyBorder="0" applyAlignment="0" applyProtection="0"/>
    <xf numFmtId="249" fontId="12" fillId="0" borderId="0" applyFont="0" applyFill="0" applyBorder="0" applyAlignment="0" applyProtection="0"/>
    <xf numFmtId="178" fontId="12" fillId="0" borderId="0" applyFont="0" applyFill="0" applyBorder="0" applyAlignment="0" applyProtection="0"/>
    <xf numFmtId="193"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250"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51" fontId="9" fillId="0" borderId="0" applyFont="0" applyFill="0" applyBorder="0" applyAlignment="0" applyProtection="0"/>
    <xf numFmtId="169" fontId="18"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52" fontId="9" fillId="0" borderId="0" applyFont="0" applyFill="0" applyBorder="0" applyAlignment="0" applyProtection="0"/>
    <xf numFmtId="38" fontId="41" fillId="0" borderId="0" applyFill="0" applyBorder="0" applyProtection="0">
      <alignment horizontal="center"/>
    </xf>
    <xf numFmtId="185" fontId="95" fillId="0" borderId="0">
      <protection locked="0"/>
    </xf>
    <xf numFmtId="253" fontId="9" fillId="0" borderId="0" applyBorder="0"/>
    <xf numFmtId="254" fontId="53" fillId="0" borderId="0" applyBorder="0"/>
    <xf numFmtId="255" fontId="9" fillId="0" borderId="0" applyFill="0" applyBorder="0">
      <alignment horizontal="left"/>
    </xf>
    <xf numFmtId="185" fontId="96" fillId="0" borderId="0" applyNumberFormat="0" applyAlignment="0">
      <alignment horizontal="left"/>
    </xf>
    <xf numFmtId="37" fontId="9" fillId="80" borderId="0" applyFont="0" applyBorder="0" applyAlignment="0" applyProtection="0"/>
    <xf numFmtId="197" fontId="50" fillId="80" borderId="0" applyFont="0" applyBorder="0" applyAlignment="0" applyProtection="0"/>
    <xf numFmtId="39" fontId="50" fillId="80" borderId="0" applyFont="0" applyBorder="0" applyAlignment="0" applyProtection="0"/>
    <xf numFmtId="256" fontId="97" fillId="0" borderId="0"/>
    <xf numFmtId="164" fontId="45" fillId="0" borderId="0" applyFont="0" applyFill="0" applyBorder="0" applyAlignment="0" applyProtection="0">
      <protection locked="0"/>
    </xf>
    <xf numFmtId="165" fontId="45" fillId="0" borderId="0" applyFont="0" applyFill="0" applyBorder="0" applyAlignment="0" applyProtection="0">
      <protection locked="0"/>
    </xf>
    <xf numFmtId="166" fontId="9" fillId="0" borderId="0">
      <alignment horizontal="right"/>
    </xf>
    <xf numFmtId="185" fontId="94" fillId="0" borderId="0" applyFont="0" applyFill="0" applyBorder="0" applyAlignment="0" applyProtection="0">
      <alignment horizontal="right"/>
    </xf>
    <xf numFmtId="257" fontId="28" fillId="0" borderId="0" applyFont="0" applyFill="0" applyBorder="0" applyAlignment="0" applyProtection="0"/>
    <xf numFmtId="258" fontId="9" fillId="0" borderId="0" applyFont="0" applyFill="0" applyBorder="0" applyAlignment="0" applyProtection="0"/>
    <xf numFmtId="185" fontId="94" fillId="0" borderId="0" applyFont="0" applyFill="0" applyBorder="0" applyAlignment="0" applyProtection="0">
      <alignment horizontal="right"/>
    </xf>
    <xf numFmtId="257" fontId="13" fillId="0" borderId="0" applyFont="0" applyFill="0" applyBorder="0" applyAlignment="0" applyProtection="0"/>
    <xf numFmtId="255" fontId="9" fillId="0" borderId="0" applyFont="0" applyFill="0" applyBorder="0" applyAlignment="0" applyProtection="0"/>
    <xf numFmtId="257" fontId="13" fillId="0" borderId="0" applyFont="0" applyFill="0" applyBorder="0" applyAlignment="0" applyProtection="0"/>
    <xf numFmtId="257" fontId="13" fillId="0" borderId="0" applyFont="0" applyFill="0" applyBorder="0" applyAlignment="0" applyProtection="0"/>
    <xf numFmtId="259" fontId="9" fillId="0" borderId="0" applyFont="0" applyFill="0" applyBorder="0" applyAlignment="0" applyProtection="0"/>
    <xf numFmtId="185" fontId="9" fillId="0" borderId="0" applyFont="0" applyFill="0" applyBorder="0" applyAlignment="0" applyProtection="0"/>
    <xf numFmtId="49" fontId="98" fillId="81" borderId="0" applyAlignment="0" applyProtection="0">
      <alignment vertical="center"/>
    </xf>
    <xf numFmtId="260" fontId="44" fillId="46" borderId="11">
      <alignment horizontal="right"/>
    </xf>
    <xf numFmtId="261" fontId="41" fillId="0" borderId="0" applyFont="0" applyFill="0" applyBorder="0" applyAlignment="0" applyProtection="0"/>
    <xf numFmtId="233" fontId="43" fillId="45" borderId="18">
      <protection locked="0"/>
    </xf>
    <xf numFmtId="234" fontId="43" fillId="45" borderId="18">
      <protection locked="0"/>
    </xf>
    <xf numFmtId="235" fontId="43" fillId="45" borderId="18">
      <protection locked="0"/>
    </xf>
    <xf numFmtId="233" fontId="43" fillId="45" borderId="18">
      <protection locked="0"/>
    </xf>
    <xf numFmtId="236" fontId="43" fillId="45" borderId="18">
      <protection locked="0"/>
    </xf>
    <xf numFmtId="237" fontId="43" fillId="45" borderId="18">
      <protection locked="0"/>
    </xf>
    <xf numFmtId="238" fontId="43" fillId="45" borderId="18">
      <protection locked="0"/>
    </xf>
    <xf numFmtId="236" fontId="43" fillId="45" borderId="18">
      <protection locked="0"/>
    </xf>
    <xf numFmtId="239" fontId="43" fillId="37" borderId="18">
      <alignment horizontal="right"/>
      <protection locked="0"/>
    </xf>
    <xf numFmtId="240" fontId="43" fillId="37" borderId="18">
      <alignment horizontal="right"/>
      <protection locked="0"/>
    </xf>
    <xf numFmtId="0" fontId="43" fillId="82" borderId="18">
      <alignment horizontal="left"/>
      <protection locked="0"/>
    </xf>
    <xf numFmtId="49" fontId="43" fillId="38" borderId="18">
      <alignment horizontal="left" vertical="top" wrapText="1"/>
      <protection locked="0"/>
    </xf>
    <xf numFmtId="241" fontId="43" fillId="45" borderId="18">
      <protection locked="0"/>
    </xf>
    <xf numFmtId="242" fontId="43" fillId="45" borderId="18">
      <protection locked="0"/>
    </xf>
    <xf numFmtId="243" fontId="43" fillId="45" borderId="18">
      <protection locked="0"/>
    </xf>
    <xf numFmtId="241" fontId="43" fillId="45" borderId="18">
      <protection locked="0"/>
    </xf>
    <xf numFmtId="49" fontId="43" fillId="38" borderId="18">
      <alignment horizontal="left"/>
      <protection locked="0"/>
    </xf>
    <xf numFmtId="262" fontId="43" fillId="45" borderId="18">
      <alignment horizontal="left" indent="1"/>
      <protection locked="0"/>
    </xf>
    <xf numFmtId="263" fontId="9" fillId="45" borderId="19"/>
    <xf numFmtId="263" fontId="9" fillId="45" borderId="19"/>
    <xf numFmtId="263" fontId="9" fillId="45" borderId="19"/>
    <xf numFmtId="263" fontId="9" fillId="45" borderId="19"/>
    <xf numFmtId="263" fontId="9" fillId="45" borderId="19"/>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185" fontId="94" fillId="0" borderId="0" applyFont="0" applyFill="0" applyBorder="0" applyAlignment="0" applyProtection="0"/>
    <xf numFmtId="265" fontId="9" fillId="0" borderId="0" applyFont="0" applyFill="0" applyBorder="0" applyAlignment="0" applyProtection="0"/>
    <xf numFmtId="185" fontId="94" fillId="0" borderId="0" applyFont="0" applyFill="0" applyBorder="0" applyAlignment="0" applyProtection="0"/>
    <xf numFmtId="185" fontId="93" fillId="50" borderId="0">
      <alignment horizontal="left"/>
    </xf>
    <xf numFmtId="264" fontId="9" fillId="0" borderId="0" applyFill="0" applyBorder="0"/>
    <xf numFmtId="14" fontId="9" fillId="0" borderId="0"/>
    <xf numFmtId="266" fontId="9" fillId="0" borderId="0" applyFont="0" applyFill="0" applyBorder="0" applyAlignment="0" applyProtection="0"/>
    <xf numFmtId="267" fontId="9" fillId="0" borderId="0" applyFont="0" applyFill="0" applyBorder="0" applyProtection="0">
      <alignment vertical="top"/>
    </xf>
    <xf numFmtId="267" fontId="9" fillId="0" borderId="0" applyFont="0" applyFill="0" applyBorder="0" applyProtection="0">
      <alignment vertical="top"/>
    </xf>
    <xf numFmtId="267" fontId="9" fillId="0" borderId="0" applyFont="0" applyFill="0" applyBorder="0" applyProtection="0">
      <alignment vertical="top"/>
    </xf>
    <xf numFmtId="268" fontId="9" fillId="0" borderId="0" applyFont="0" applyFill="0" applyBorder="0" applyAlignment="0" applyProtection="0"/>
    <xf numFmtId="267" fontId="9" fillId="0" borderId="0" applyFont="0" applyFill="0" applyBorder="0" applyProtection="0">
      <alignment vertical="top"/>
    </xf>
    <xf numFmtId="268" fontId="9" fillId="0" borderId="0" applyFont="0" applyFill="0" applyBorder="0" applyAlignment="0" applyProtection="0"/>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16" fontId="57" fillId="0" borderId="0">
      <alignment horizontal="right"/>
    </xf>
    <xf numFmtId="211" fontId="57" fillId="0" borderId="0">
      <alignment horizontal="right"/>
      <protection locked="0"/>
    </xf>
    <xf numFmtId="211" fontId="57" fillId="0" borderId="0"/>
    <xf numFmtId="270" fontId="57" fillId="0" borderId="0">
      <alignment horizontal="right"/>
      <protection locked="0"/>
    </xf>
    <xf numFmtId="211" fontId="58" fillId="0" borderId="0"/>
    <xf numFmtId="271" fontId="53" fillId="83" borderId="0" applyAlignment="0" applyProtection="0">
      <alignment horizontal="right"/>
    </xf>
    <xf numFmtId="272" fontId="9" fillId="0" borderId="0" applyFont="0" applyFill="0" applyBorder="0" applyAlignment="0" applyProtection="0"/>
    <xf numFmtId="171" fontId="9" fillId="0" borderId="0" applyFont="0" applyFill="0" applyBorder="0" applyAlignment="0" applyProtection="0"/>
    <xf numFmtId="208" fontId="65" fillId="46" borderId="0" applyNumberFormat="0" applyFont="0" applyBorder="0" applyAlignment="0" applyProtection="0"/>
    <xf numFmtId="165" fontId="41" fillId="0" borderId="0" applyFill="0" applyBorder="0" applyProtection="0">
      <alignment horizontal="center"/>
    </xf>
    <xf numFmtId="164" fontId="41" fillId="0" borderId="0">
      <alignment horizontal="center"/>
    </xf>
    <xf numFmtId="165" fontId="41" fillId="0" borderId="0" applyFill="0" applyBorder="0" applyProtection="0">
      <alignment horizontal="center"/>
    </xf>
    <xf numFmtId="255" fontId="99" fillId="0" borderId="0">
      <alignment horizontal="center"/>
    </xf>
    <xf numFmtId="185" fontId="94" fillId="0" borderId="20" applyNumberFormat="0" applyFont="0" applyFill="0" applyAlignment="0" applyProtection="0"/>
    <xf numFmtId="214" fontId="100" fillId="0" borderId="21"/>
    <xf numFmtId="215" fontId="57" fillId="0" borderId="0"/>
    <xf numFmtId="38" fontId="49" fillId="0" borderId="0" applyFont="0" applyFill="0" applyBorder="0" applyAlignment="0" applyProtection="0"/>
    <xf numFmtId="185" fontId="101" fillId="0" borderId="0" applyFont="0" applyFill="0" applyBorder="0" applyAlignment="0" applyProtection="0"/>
    <xf numFmtId="185" fontId="102" fillId="0" borderId="0" applyNumberFormat="0" applyAlignment="0">
      <alignment horizontal="left"/>
    </xf>
    <xf numFmtId="273" fontId="44" fillId="0" borderId="0"/>
    <xf numFmtId="274" fontId="44" fillId="0" borderId="0"/>
    <xf numFmtId="275" fontId="44" fillId="0" borderId="0"/>
    <xf numFmtId="276" fontId="44" fillId="0" borderId="0"/>
    <xf numFmtId="277" fontId="44" fillId="0" borderId="0"/>
    <xf numFmtId="278" fontId="44" fillId="0" borderId="0"/>
    <xf numFmtId="194" fontId="49" fillId="0" borderId="0" applyFont="0" applyFill="0" applyBorder="0" applyAlignment="0" applyProtection="0"/>
    <xf numFmtId="194" fontId="9" fillId="0" borderId="0" applyFont="0" applyFill="0" applyBorder="0" applyAlignment="0" applyProtection="0"/>
    <xf numFmtId="194" fontId="9" fillId="0" borderId="0" applyFont="0" applyFill="0" applyBorder="0" applyAlignment="0" applyProtection="0"/>
    <xf numFmtId="279" fontId="9" fillId="0" borderId="0" applyFont="0" applyFill="0" applyBorder="0" applyAlignment="0" applyProtection="0"/>
    <xf numFmtId="280" fontId="9" fillId="0" borderId="0" applyFont="0" applyFill="0" applyBorder="0" applyAlignment="0" applyProtection="0"/>
    <xf numFmtId="281" fontId="9" fillId="0" borderId="0" applyFont="0" applyFill="0" applyBorder="0" applyAlignment="0" applyProtection="0"/>
    <xf numFmtId="185" fontId="9" fillId="0" borderId="0" applyFon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194" fontId="105" fillId="0" borderId="0" applyNumberFormat="0" applyFill="0" applyBorder="0" applyAlignment="0" applyProtection="0"/>
    <xf numFmtId="0" fontId="41" fillId="79" borderId="0" applyNumberFormat="0" applyFont="0" applyBorder="0" applyAlignment="0" applyProtection="0"/>
    <xf numFmtId="0" fontId="41" fillId="79" borderId="0" applyNumberFormat="0" applyFont="0" applyBorder="0" applyAlignment="0" applyProtection="0"/>
    <xf numFmtId="0" fontId="106" fillId="0" borderId="0" applyNumberFormat="0" applyFill="0" applyBorder="0" applyAlignment="0" applyProtection="0"/>
    <xf numFmtId="282" fontId="107" fillId="0" borderId="0" applyFill="0" applyBorder="0"/>
    <xf numFmtId="15" fontId="18" fillId="0" borderId="0" applyFill="0" applyBorder="0" applyProtection="0">
      <alignment horizontal="center"/>
    </xf>
    <xf numFmtId="0" fontId="41" fillId="20" borderId="0" applyNumberFormat="0" applyFont="0" applyBorder="0" applyAlignment="0" applyProtection="0"/>
    <xf numFmtId="0" fontId="41" fillId="20" borderId="0" applyNumberFormat="0" applyFont="0" applyBorder="0" applyAlignment="0" applyProtection="0"/>
    <xf numFmtId="283" fontId="108" fillId="0" borderId="0" applyFill="0" applyBorder="0" applyProtection="0"/>
    <xf numFmtId="284" fontId="19" fillId="61" borderId="2" applyAlignment="0" applyProtection="0"/>
    <xf numFmtId="284" fontId="19" fillId="61" borderId="2" applyAlignment="0" applyProtection="0"/>
    <xf numFmtId="285" fontId="109" fillId="0" borderId="0" applyNumberFormat="0" applyFill="0" applyBorder="0" applyAlignment="0" applyProtection="0"/>
    <xf numFmtId="285" fontId="110" fillId="0" borderId="0" applyNumberFormat="0" applyFill="0" applyBorder="0" applyAlignment="0" applyProtection="0"/>
    <xf numFmtId="15" fontId="106" fillId="45" borderId="18">
      <alignment horizontal="center"/>
      <protection locked="0"/>
    </xf>
    <xf numFmtId="286" fontId="106" fillId="45" borderId="18" applyAlignment="0">
      <protection locked="0"/>
    </xf>
    <xf numFmtId="287" fontId="106" fillId="45" borderId="18" applyAlignment="0">
      <protection locked="0"/>
    </xf>
    <xf numFmtId="287" fontId="18" fillId="0" borderId="0" applyFill="0" applyBorder="0" applyAlignment="0" applyProtection="0"/>
    <xf numFmtId="288" fontId="18" fillId="0" borderId="0" applyFill="0" applyBorder="0" applyAlignment="0" applyProtection="0"/>
    <xf numFmtId="288" fontId="18" fillId="0" borderId="0" applyFill="0" applyBorder="0" applyAlignment="0" applyProtection="0"/>
    <xf numFmtId="289" fontId="18" fillId="0" borderId="0" applyFill="0" applyBorder="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28" borderId="0" applyNumberFormat="0" applyFont="0" applyBorder="0" applyAlignment="0" applyProtection="0"/>
    <xf numFmtId="0" fontId="41" fillId="28" borderId="0" applyNumberFormat="0" applyFont="0" applyBorder="0" applyAlignment="0" applyProtection="0"/>
    <xf numFmtId="167" fontId="9" fillId="0" borderId="0" applyFont="0" applyFill="0" applyBorder="0" applyAlignment="0" applyProtection="0"/>
    <xf numFmtId="169" fontId="9" fillId="0" borderId="0" applyFont="0" applyFill="0" applyBorder="0" applyAlignment="0" applyProtection="0"/>
    <xf numFmtId="290" fontId="9" fillId="0" borderId="0" applyFont="0" applyFill="0" applyBorder="0" applyAlignment="0" applyProtection="0"/>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1" fontId="111" fillId="84" borderId="24" applyNumberFormat="0" applyBorder="0" applyAlignment="0">
      <alignment horizontal="centerContinuous" vertical="center"/>
      <protection locked="0"/>
    </xf>
    <xf numFmtId="185" fontId="95" fillId="0" borderId="0">
      <protection locked="0"/>
    </xf>
    <xf numFmtId="255" fontId="112" fillId="0" borderId="0"/>
    <xf numFmtId="255" fontId="112" fillId="0" borderId="0"/>
    <xf numFmtId="185" fontId="113" fillId="0" borderId="0"/>
    <xf numFmtId="185" fontId="114" fillId="0" borderId="0" applyFill="0" applyBorder="0" applyProtection="0">
      <alignment horizontal="left"/>
    </xf>
    <xf numFmtId="4" fontId="115" fillId="0" borderId="0">
      <protection locked="0"/>
    </xf>
    <xf numFmtId="0" fontId="98" fillId="19" borderId="0" applyAlignment="0" applyProtection="0">
      <alignment horizontal="right" vertical="center"/>
    </xf>
    <xf numFmtId="256" fontId="116" fillId="0" borderId="0"/>
    <xf numFmtId="274" fontId="44" fillId="0" borderId="25"/>
    <xf numFmtId="292" fontId="44" fillId="46" borderId="11">
      <alignment horizontal="right"/>
    </xf>
    <xf numFmtId="293" fontId="9" fillId="0" borderId="0" applyFont="0" applyFill="0" applyBorder="0" applyAlignment="0" applyProtection="0"/>
    <xf numFmtId="294" fontId="117" fillId="0" borderId="0" applyFont="0" applyFill="0" applyBorder="0" applyAlignment="0" applyProtection="0"/>
    <xf numFmtId="295" fontId="9" fillId="0" borderId="0" applyFont="0" applyFill="0" applyBorder="0" applyAlignment="0" applyProtection="0"/>
    <xf numFmtId="296" fontId="117"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194" fontId="119" fillId="57" borderId="0" applyNumberFormat="0" applyBorder="0" applyAlignment="0" applyProtection="0"/>
    <xf numFmtId="2" fontId="120" fillId="50" borderId="11" applyProtection="0">
      <alignment horizontal="left"/>
      <protection locked="0"/>
    </xf>
    <xf numFmtId="38" fontId="53" fillId="46" borderId="0" applyNumberFormat="0" applyBorder="0" applyAlignment="0" applyProtection="0"/>
    <xf numFmtId="0" fontId="9" fillId="61" borderId="0" applyNumberFormat="0" applyFont="0" applyBorder="0" applyAlignment="0" applyProtection="0"/>
    <xf numFmtId="297" fontId="93" fillId="36" borderId="26" applyNumberFormat="0" applyFont="0" applyAlignment="0"/>
    <xf numFmtId="185" fontId="94" fillId="0" borderId="0" applyFont="0" applyFill="0" applyBorder="0" applyAlignment="0" applyProtection="0">
      <alignment horizontal="right"/>
    </xf>
    <xf numFmtId="185" fontId="121" fillId="0" borderId="0" applyProtection="0">
      <alignment horizontal="right"/>
    </xf>
    <xf numFmtId="185" fontId="78" fillId="0" borderId="27" applyNumberFormat="0" applyAlignment="0" applyProtection="0">
      <alignment horizontal="left" vertical="center"/>
    </xf>
    <xf numFmtId="185" fontId="78" fillId="0" borderId="28">
      <alignment horizontal="left" vertical="center"/>
    </xf>
    <xf numFmtId="2" fontId="74" fillId="76" borderId="0" applyAlignment="0">
      <alignment horizontal="right"/>
      <protection locked="0"/>
    </xf>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194" fontId="124" fillId="0" borderId="30"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194" fontId="127" fillId="0" borderId="31"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194" fontId="130" fillId="0" borderId="32" applyNumberFormat="0" applyFill="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194" fontId="130" fillId="0" borderId="0" applyNumberFormat="0" applyFill="0" applyBorder="0" applyAlignment="0" applyProtection="0"/>
    <xf numFmtId="185" fontId="41" fillId="0" borderId="0">
      <protection locked="0"/>
    </xf>
    <xf numFmtId="185" fontId="41" fillId="0" borderId="0">
      <protection locked="0"/>
    </xf>
    <xf numFmtId="298" fontId="131" fillId="0" borderId="0">
      <alignment horizontal="right"/>
    </xf>
    <xf numFmtId="299" fontId="61" fillId="0" borderId="0" applyAlignment="0">
      <alignment horizontal="right"/>
      <protection hidden="1"/>
    </xf>
    <xf numFmtId="185" fontId="106" fillId="0" borderId="33" applyNumberFormat="0" applyFill="0" applyAlignment="0" applyProtection="0"/>
    <xf numFmtId="208" fontId="132" fillId="0" borderId="0" applyNumberFormat="0" applyBorder="0" applyAlignment="0" applyProtection="0">
      <alignment horizontal="right" wrapText="1"/>
    </xf>
    <xf numFmtId="0" fontId="34"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194"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94" fontId="140" fillId="0" borderId="0" applyNumberFormat="0" applyFill="0" applyBorder="0" applyAlignment="0" applyProtection="0">
      <alignment vertical="top"/>
      <protection locked="0"/>
    </xf>
    <xf numFmtId="185" fontId="141" fillId="0" borderId="0">
      <alignment wrapText="1"/>
    </xf>
    <xf numFmtId="10" fontId="53" fillId="36" borderId="26" applyNumberFormat="0" applyBorder="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194" fontId="144" fillId="60" borderId="34" applyNumberFormat="0" applyAlignment="0" applyProtection="0"/>
    <xf numFmtId="194" fontId="144" fillId="60" borderId="34" applyNumberFormat="0" applyAlignment="0" applyProtection="0"/>
    <xf numFmtId="0" fontId="53" fillId="0" borderId="0" applyNumberFormat="0" applyFill="0" applyBorder="0" applyAlignment="0">
      <protection locked="0"/>
    </xf>
    <xf numFmtId="0" fontId="145" fillId="34" borderId="0"/>
    <xf numFmtId="244" fontId="64" fillId="86" borderId="0">
      <protection locked="0"/>
    </xf>
    <xf numFmtId="300" fontId="41" fillId="0" borderId="0"/>
    <xf numFmtId="0" fontId="146" fillId="0" borderId="0"/>
    <xf numFmtId="38" fontId="147" fillId="0" borderId="0"/>
    <xf numFmtId="38" fontId="148" fillId="0" borderId="0"/>
    <xf numFmtId="38" fontId="149" fillId="0" borderId="0"/>
    <xf numFmtId="38" fontId="150" fillId="0" borderId="0"/>
    <xf numFmtId="0" fontId="67" fillId="0" borderId="0"/>
    <xf numFmtId="0" fontId="67" fillId="0" borderId="0"/>
    <xf numFmtId="0" fontId="67" fillId="0" borderId="0"/>
    <xf numFmtId="0" fontId="43" fillId="0" borderId="0"/>
    <xf numFmtId="0" fontId="151" fillId="0" borderId="0"/>
    <xf numFmtId="0" fontId="152" fillId="0" borderId="0">
      <alignment horizontal="center"/>
    </xf>
    <xf numFmtId="301" fontId="153" fillId="0" borderId="0" applyFont="0" applyFill="0" applyBorder="0" applyAlignment="0" applyProtection="0"/>
    <xf numFmtId="185" fontId="9" fillId="0" borderId="0" applyNumberFormat="0" applyFont="0" applyFill="0" applyBorder="0" applyProtection="0">
      <alignment horizontal="left" vertical="center"/>
    </xf>
    <xf numFmtId="173" fontId="36" fillId="2" borderId="0"/>
    <xf numFmtId="173" fontId="37" fillId="53" borderId="0"/>
    <xf numFmtId="185" fontId="53" fillId="46" borderId="0"/>
    <xf numFmtId="38" fontId="154" fillId="0" borderId="0" applyNumberFormat="0" applyFill="0" applyBorder="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194" fontId="157" fillId="0" borderId="36" applyNumberFormat="0" applyFill="0" applyAlignment="0" applyProtection="0"/>
    <xf numFmtId="0" fontId="98" fillId="87" borderId="0" applyAlignment="0" applyProtection="0">
      <alignment horizontal="right" vertical="center"/>
    </xf>
    <xf numFmtId="201" fontId="54" fillId="0" borderId="0" applyFont="0" applyFill="0" applyBorder="0" applyAlignment="0" applyProtection="0">
      <alignment horizontal="right"/>
    </xf>
    <xf numFmtId="302"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303"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40" fontId="158" fillId="0" borderId="0">
      <alignment horizontal="right"/>
    </xf>
    <xf numFmtId="37" fontId="159" fillId="0" borderId="0"/>
    <xf numFmtId="185" fontId="160" fillId="0" borderId="0">
      <alignment vertical="center"/>
    </xf>
    <xf numFmtId="185" fontId="9" fillId="0" borderId="0" applyNumberFormat="0" applyFill="0" applyBorder="0" applyAlignment="0" applyProtection="0"/>
    <xf numFmtId="169"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4" fontId="9" fillId="0" borderId="0" applyFont="0" applyFill="0" applyBorder="0" applyAlignment="0" applyProtection="0"/>
    <xf numFmtId="305" fontId="44" fillId="0" borderId="0">
      <alignment horizontal="right"/>
    </xf>
    <xf numFmtId="185" fontId="161" fillId="0" borderId="17"/>
    <xf numFmtId="306" fontId="49" fillId="0" borderId="0" applyFont="0" applyFill="0" applyBorder="0" applyAlignment="0" applyProtection="0"/>
    <xf numFmtId="307" fontId="4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8" fontId="53" fillId="36" borderId="0">
      <alignment horizontal="center"/>
    </xf>
    <xf numFmtId="309" fontId="41" fillId="0" borderId="0" applyFill="0" applyBorder="0" applyProtection="0">
      <alignment horizontal="center"/>
    </xf>
    <xf numFmtId="310" fontId="41" fillId="0" borderId="0" applyFont="0" applyFill="0" applyBorder="0" applyAlignment="0" applyProtection="0">
      <alignment horizontal="centerContinuous"/>
      <protection locked="0"/>
    </xf>
    <xf numFmtId="49" fontId="162" fillId="81" borderId="0" applyAlignment="0" applyProtection="0">
      <alignment horizontal="centerContinuous" vertical="center"/>
    </xf>
    <xf numFmtId="311" fontId="53" fillId="0" borderId="0" applyFont="0" applyFill="0" applyBorder="0" applyAlignment="0" applyProtection="0">
      <alignment horizontal="right"/>
    </xf>
    <xf numFmtId="0" fontId="81" fillId="0" borderId="0">
      <alignment horizontal="right"/>
    </xf>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194" fontId="164" fillId="18" borderId="0" applyNumberFormat="0" applyBorder="0" applyAlignment="0" applyProtection="0"/>
    <xf numFmtId="37" fontId="165" fillId="0" borderId="0"/>
    <xf numFmtId="298" fontId="166" fillId="0" borderId="0"/>
    <xf numFmtId="312" fontId="45" fillId="0" borderId="0"/>
    <xf numFmtId="312" fontId="45" fillId="0" borderId="9"/>
    <xf numFmtId="312" fontId="45" fillId="0" borderId="37"/>
    <xf numFmtId="312" fontId="45" fillId="0" borderId="0"/>
    <xf numFmtId="313" fontId="57" fillId="0" borderId="0"/>
    <xf numFmtId="314" fontId="57" fillId="0" borderId="0"/>
    <xf numFmtId="315" fontId="57" fillId="0" borderId="0"/>
    <xf numFmtId="316" fontId="53" fillId="0" borderId="0"/>
    <xf numFmtId="317" fontId="53" fillId="0" borderId="0"/>
    <xf numFmtId="38" fontId="9" fillId="0" borderId="0" applyFont="0" applyFill="0" applyBorder="0" applyAlignment="0" applyProtection="0"/>
    <xf numFmtId="0" fontId="7"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7"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2" fillId="0" borderId="0"/>
    <xf numFmtId="0" fontId="13"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9"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9" fillId="0" borderId="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24"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12" fillId="0" borderId="0"/>
    <xf numFmtId="0" fontId="12" fillId="0" borderId="0"/>
    <xf numFmtId="0" fontId="12" fillId="0" borderId="0"/>
    <xf numFmtId="0" fontId="12" fillId="0" borderId="0"/>
    <xf numFmtId="0" fontId="12" fillId="0" borderId="0"/>
    <xf numFmtId="185"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xf numFmtId="0" fontId="9" fillId="0" borderId="0"/>
    <xf numFmtId="0" fontId="12" fillId="0" borderId="0" applyFont="0" applyFill="0" applyBorder="0" applyAlignment="0" applyProtection="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12" fillId="0" borderId="0"/>
    <xf numFmtId="0" fontId="12" fillId="0" borderId="0" applyFont="0" applyFill="0" applyBorder="0" applyAlignment="0" applyProtection="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7" fillId="0" borderId="0"/>
    <xf numFmtId="0" fontId="7"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94" fontId="1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10" fillId="0" borderId="0"/>
    <xf numFmtId="194" fontId="10"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6" fillId="0" borderId="0"/>
    <xf numFmtId="0" fontId="9" fillId="0" borderId="0"/>
    <xf numFmtId="185" fontId="9"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194"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9" fontId="7" fillId="0" borderId="0"/>
    <xf numFmtId="179" fontId="24" fillId="0" borderId="0"/>
    <xf numFmtId="179" fontId="24" fillId="0" borderId="0"/>
    <xf numFmtId="179" fontId="24" fillId="0" borderId="0"/>
    <xf numFmtId="179" fontId="24" fillId="0" borderId="0"/>
    <xf numFmtId="179" fontId="24"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7" fillId="0" borderId="0"/>
    <xf numFmtId="0" fontId="28" fillId="0" borderId="0" applyFill="0" applyBorder="0" applyAlignment="0" applyProtection="0"/>
    <xf numFmtId="0" fontId="28"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applyFill="0" applyBorder="0" applyAlignment="0" applyProtection="0"/>
    <xf numFmtId="0" fontId="28" fillId="0" borderId="0" applyFill="0" applyBorder="0" applyAlignment="0" applyProtection="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xf numFmtId="0" fontId="9" fillId="0" borderId="0"/>
    <xf numFmtId="0" fontId="7" fillId="0" borderId="0"/>
    <xf numFmtId="0" fontId="7" fillId="0" borderId="0"/>
    <xf numFmtId="0" fontId="7" fillId="0" borderId="0"/>
    <xf numFmtId="0" fontId="7" fillId="0" borderId="0"/>
    <xf numFmtId="0" fontId="24" fillId="0" borderId="0"/>
    <xf numFmtId="0" fontId="9" fillId="0" borderId="0"/>
    <xf numFmtId="0" fontId="9" fillId="0" borderId="0"/>
    <xf numFmtId="0" fontId="7" fillId="0" borderId="0"/>
    <xf numFmtId="0" fontId="9"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8" fillId="0" borderId="0"/>
    <xf numFmtId="0" fontId="9" fillId="0" borderId="0" applyNumberFormat="0" applyFont="0" applyFill="0" applyBorder="0" applyAlignment="0" applyProtection="0"/>
    <xf numFmtId="0" fontId="18" fillId="0" borderId="0"/>
    <xf numFmtId="0" fontId="18" fillId="0" borderId="0"/>
    <xf numFmtId="0" fontId="18" fillId="0" borderId="0"/>
    <xf numFmtId="0" fontId="6" fillId="0" borderId="0"/>
    <xf numFmtId="0" fontId="28" fillId="0" borderId="0"/>
    <xf numFmtId="0" fontId="28" fillId="0" borderId="0"/>
    <xf numFmtId="0" fontId="9" fillId="0" borderId="0" applyNumberFormat="0" applyFont="0" applyFill="0" applyBorder="0" applyAlignment="0" applyProtection="0"/>
    <xf numFmtId="0" fontId="28"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8"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25"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318" fontId="55" fillId="0" borderId="37"/>
    <xf numFmtId="0" fontId="106" fillId="0" borderId="0" applyFill="0" applyBorder="0">
      <protection locked="0"/>
    </xf>
    <xf numFmtId="185" fontId="9" fillId="0" borderId="0"/>
    <xf numFmtId="185" fontId="168" fillId="0" borderId="0"/>
    <xf numFmtId="185" fontId="169" fillId="0" borderId="0"/>
    <xf numFmtId="185" fontId="170" fillId="0" borderId="0"/>
    <xf numFmtId="185" fontId="171" fillId="0" borderId="0"/>
    <xf numFmtId="185" fontId="50" fillId="0" borderId="0"/>
    <xf numFmtId="38" fontId="172" fillId="0" borderId="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194" fontId="9" fillId="34" borderId="38" applyNumberFormat="0" applyFont="0" applyAlignment="0" applyProtection="0"/>
    <xf numFmtId="194" fontId="9" fillId="34" borderId="38" applyNumberFormat="0" applyFont="0" applyAlignment="0" applyProtection="0"/>
    <xf numFmtId="0" fontId="173" fillId="83" borderId="0" applyAlignment="0" applyProtection="0">
      <alignment horizontal="left" vertical="top" wrapText="1"/>
    </xf>
    <xf numFmtId="285" fontId="9" fillId="45" borderId="39" applyFont="0" applyFill="0" applyBorder="0" applyAlignment="0" applyProtection="0">
      <protection locked="0"/>
    </xf>
    <xf numFmtId="37" fontId="9" fillId="0" borderId="0"/>
    <xf numFmtId="319" fontId="40" fillId="50" borderId="40" applyNumberFormat="0">
      <alignment vertical="center"/>
    </xf>
    <xf numFmtId="319" fontId="40" fillId="88" borderId="40" applyNumberFormat="0">
      <alignment vertical="center"/>
    </xf>
    <xf numFmtId="319" fontId="40" fillId="40" borderId="40" applyNumberFormat="0">
      <alignment vertical="center"/>
    </xf>
    <xf numFmtId="319" fontId="40" fillId="38" borderId="40" applyNumberFormat="0">
      <alignment vertical="center"/>
    </xf>
    <xf numFmtId="319" fontId="40" fillId="89" borderId="40" applyNumberFormat="0">
      <alignment vertical="center"/>
    </xf>
    <xf numFmtId="319" fontId="40" fillId="46" borderId="40" applyNumberFormat="0">
      <alignment vertical="center"/>
    </xf>
    <xf numFmtId="319" fontId="40" fillId="90" borderId="40" applyNumberFormat="0">
      <alignment vertical="center"/>
    </xf>
    <xf numFmtId="319" fontId="40" fillId="80" borderId="40" applyNumberFormat="0">
      <alignment vertical="center"/>
    </xf>
    <xf numFmtId="319" fontId="40" fillId="91" borderId="40" applyNumberFormat="0">
      <alignment vertical="center"/>
    </xf>
    <xf numFmtId="319" fontId="40" fillId="92" borderId="40" applyNumberFormat="0">
      <alignment vertical="center"/>
    </xf>
    <xf numFmtId="319" fontId="174" fillId="45" borderId="40">
      <protection locked="0"/>
    </xf>
    <xf numFmtId="319" fontId="174" fillId="37" borderId="40">
      <protection locked="0"/>
    </xf>
    <xf numFmtId="319" fontId="175" fillId="37" borderId="41" applyNumberFormat="0" applyFont="0" applyFill="0" applyAlignment="0" applyProtection="0">
      <protection locked="0"/>
    </xf>
    <xf numFmtId="319" fontId="81" fillId="0" borderId="0" applyNumberFormat="0" applyFill="0">
      <alignment horizontal="left" vertical="top"/>
    </xf>
    <xf numFmtId="0" fontId="176" fillId="93" borderId="0" applyNumberFormat="0">
      <alignment horizontal="left" vertical="center" indent="1"/>
    </xf>
    <xf numFmtId="0" fontId="177" fillId="94" borderId="0" applyNumberFormat="0">
      <alignment vertical="center"/>
    </xf>
    <xf numFmtId="0" fontId="78" fillId="46" borderId="0">
      <alignment vertical="center"/>
    </xf>
    <xf numFmtId="0" fontId="178" fillId="0" borderId="42">
      <alignment vertical="center"/>
    </xf>
    <xf numFmtId="0" fontId="39" fillId="95" borderId="26" applyNumberFormat="0" applyFont="0" applyAlignment="0">
      <alignment vertical="center"/>
    </xf>
    <xf numFmtId="0" fontId="39" fillId="45" borderId="26" applyNumberFormat="0" applyFont="0" applyAlignment="0">
      <alignment vertical="center"/>
    </xf>
    <xf numFmtId="0" fontId="39" fillId="37" borderId="26" applyNumberFormat="0" applyFont="0" applyAlignment="0">
      <alignment vertical="center"/>
    </xf>
    <xf numFmtId="0" fontId="39" fillId="96" borderId="26" applyNumberFormat="0" applyFont="0" applyAlignment="0">
      <alignment vertical="center"/>
    </xf>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97" borderId="0">
      <alignment horizontal="right"/>
    </xf>
    <xf numFmtId="0" fontId="179" fillId="0" borderId="0">
      <alignment horizontal="left"/>
    </xf>
    <xf numFmtId="3" fontId="180" fillId="0" borderId="0" applyFill="0" applyBorder="0" applyAlignment="0" applyProtection="0"/>
    <xf numFmtId="185" fontId="181" fillId="12" borderId="43" applyNumberFormat="0" applyBorder="0" applyAlignment="0">
      <alignment horizontal="center"/>
      <protection hidden="1"/>
    </xf>
    <xf numFmtId="185" fontId="182" fillId="0" borderId="43" applyNumberFormat="0" applyBorder="0" applyAlignment="0">
      <alignment horizontal="center"/>
      <protection locked="0"/>
    </xf>
    <xf numFmtId="2" fontId="183" fillId="50" borderId="11">
      <alignment horizontal="left"/>
    </xf>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194" fontId="185" fillId="61" borderId="44" applyNumberFormat="0" applyAlignment="0" applyProtection="0"/>
    <xf numFmtId="194" fontId="185" fillId="61" borderId="44" applyNumberFormat="0" applyAlignment="0" applyProtection="0"/>
    <xf numFmtId="40" fontId="18" fillId="33" borderId="0">
      <alignment horizontal="right"/>
    </xf>
    <xf numFmtId="185" fontId="186" fillId="98" borderId="0">
      <alignment horizontal="center"/>
    </xf>
    <xf numFmtId="185" fontId="187" fillId="99" borderId="0"/>
    <xf numFmtId="185" fontId="188" fillId="33" borderId="0" applyBorder="0">
      <alignment horizontal="centerContinuous"/>
    </xf>
    <xf numFmtId="185" fontId="189" fillId="99" borderId="0" applyBorder="0">
      <alignment horizontal="centerContinuous"/>
    </xf>
    <xf numFmtId="320" fontId="9" fillId="0" borderId="0"/>
    <xf numFmtId="320" fontId="9" fillId="0" borderId="0"/>
    <xf numFmtId="320" fontId="9" fillId="0" borderId="0"/>
    <xf numFmtId="320" fontId="9" fillId="0" borderId="0"/>
    <xf numFmtId="176" fontId="9" fillId="0" borderId="0"/>
    <xf numFmtId="176" fontId="9" fillId="0" borderId="0"/>
    <xf numFmtId="176" fontId="9" fillId="0" borderId="0"/>
    <xf numFmtId="176" fontId="9" fillId="0" borderId="0"/>
    <xf numFmtId="176" fontId="9" fillId="0" borderId="0"/>
    <xf numFmtId="320" fontId="9" fillId="0" borderId="0"/>
    <xf numFmtId="185" fontId="41" fillId="100" borderId="0" applyNumberFormat="0" applyFont="0" applyBorder="0" applyAlignment="0"/>
    <xf numFmtId="1" fontId="190" fillId="0" borderId="0" applyProtection="0">
      <alignment horizontal="right" vertical="center"/>
    </xf>
    <xf numFmtId="197" fontId="191" fillId="0" borderId="0">
      <alignment horizontal="left"/>
    </xf>
    <xf numFmtId="321" fontId="44" fillId="0" borderId="0"/>
    <xf numFmtId="322" fontId="44" fillId="0" borderId="0"/>
    <xf numFmtId="166" fontId="9" fillId="0" borderId="0" applyFont="0" applyFill="0" applyBorder="0" applyAlignment="0" applyProtection="0"/>
    <xf numFmtId="168" fontId="9" fillId="0" borderId="0" applyFont="0" applyFill="0" applyBorder="0" applyAlignment="0" applyProtection="0"/>
    <xf numFmtId="175" fontId="45" fillId="0" borderId="0" applyFont="0" applyFill="0" applyBorder="0" applyAlignment="0" applyProtection="0">
      <protection locked="0"/>
    </xf>
    <xf numFmtId="10" fontId="45" fillId="0" borderId="0" applyFont="0" applyFill="0" applyBorder="0" applyAlignment="0" applyProtection="0">
      <protection locked="0"/>
    </xf>
    <xf numFmtId="10" fontId="9"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23" fontId="57" fillId="0" borderId="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324" fontId="64" fillId="80" borderId="0" applyBorder="0" applyAlignment="0">
      <protection locked="0"/>
    </xf>
    <xf numFmtId="9" fontId="57" fillId="0" borderId="0"/>
    <xf numFmtId="175" fontId="57" fillId="0" borderId="0"/>
    <xf numFmtId="10" fontId="57" fillId="0" borderId="0"/>
    <xf numFmtId="325" fontId="9" fillId="0" borderId="0" applyFont="0" applyFill="0" applyBorder="0" applyAlignment="0" applyProtection="0"/>
    <xf numFmtId="326" fontId="55" fillId="0" borderId="0"/>
    <xf numFmtId="327" fontId="55" fillId="0" borderId="0"/>
    <xf numFmtId="327" fontId="57" fillId="0" borderId="0"/>
    <xf numFmtId="328" fontId="9" fillId="0" borderId="0" applyBorder="0">
      <alignment horizontal="right"/>
    </xf>
    <xf numFmtId="329" fontId="53" fillId="0" borderId="0" applyBorder="0"/>
    <xf numFmtId="10" fontId="9" fillId="50" borderId="0"/>
    <xf numFmtId="185" fontId="9" fillId="0" borderId="0">
      <protection locked="0"/>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330" fontId="7" fillId="101" borderId="6">
      <alignment vertical="center"/>
    </xf>
    <xf numFmtId="0"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2"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0" fontId="9" fillId="32" borderId="3" applyNumberFormat="0" applyProtection="0">
      <alignment horizontal="left" vertical="center" indent="1"/>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2"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101" borderId="6">
      <alignment vertical="center"/>
    </xf>
    <xf numFmtId="331"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101" borderId="6">
      <alignment vertical="center"/>
    </xf>
    <xf numFmtId="331" fontId="24"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332" fontId="44" fillId="0" borderId="0">
      <alignment horizontal="right"/>
    </xf>
    <xf numFmtId="40" fontId="9" fillId="0" borderId="0"/>
    <xf numFmtId="1" fontId="192" fillId="46" borderId="0">
      <alignment horizontal="center"/>
    </xf>
    <xf numFmtId="185" fontId="49" fillId="0" borderId="0" applyNumberFormat="0" applyFont="0" applyFill="0" applyBorder="0" applyAlignment="0" applyProtection="0">
      <alignment horizontal="left"/>
    </xf>
    <xf numFmtId="15" fontId="49" fillId="0" borderId="0" applyFont="0" applyFill="0" applyBorder="0" applyAlignment="0" applyProtection="0"/>
    <xf numFmtId="4" fontId="49" fillId="0" borderId="0" applyFont="0" applyFill="0" applyBorder="0" applyAlignment="0" applyProtection="0"/>
    <xf numFmtId="185" fontId="193" fillId="0" borderId="17">
      <alignment horizontal="center"/>
    </xf>
    <xf numFmtId="3" fontId="49" fillId="0" borderId="0" applyFont="0" applyFill="0" applyBorder="0" applyAlignment="0" applyProtection="0"/>
    <xf numFmtId="185" fontId="49" fillId="102" borderId="0" applyNumberFormat="0" applyFont="0" applyBorder="0" applyAlignment="0" applyProtection="0"/>
    <xf numFmtId="333" fontId="44" fillId="46" borderId="0"/>
    <xf numFmtId="334" fontId="20" fillId="46" borderId="0" applyFill="0"/>
    <xf numFmtId="185" fontId="194" fillId="0" borderId="0">
      <alignment horizontal="left" indent="7"/>
    </xf>
    <xf numFmtId="185" fontId="20" fillId="0" borderId="0" applyFill="0">
      <alignment horizontal="left" indent="7"/>
    </xf>
    <xf numFmtId="334" fontId="64" fillId="0" borderId="28">
      <alignment horizontal="right"/>
    </xf>
    <xf numFmtId="185" fontId="64" fillId="0" borderId="26" applyNumberFormat="0" applyFont="0" applyBorder="0">
      <alignment horizontal="right"/>
    </xf>
    <xf numFmtId="185" fontId="195" fillId="0" borderId="0" applyFill="0"/>
    <xf numFmtId="185" fontId="64" fillId="0" borderId="0" applyFill="0"/>
    <xf numFmtId="334" fontId="17" fillId="0" borderId="28" applyFill="0"/>
    <xf numFmtId="185" fontId="9" fillId="0" borderId="0" applyNumberFormat="0" applyFont="0" applyBorder="0" applyAlignment="0"/>
    <xf numFmtId="185" fontId="196" fillId="0" borderId="0" applyFill="0">
      <alignment horizontal="left" indent="1"/>
    </xf>
    <xf numFmtId="185" fontId="17" fillId="0" borderId="0">
      <alignment horizontal="left" indent="1"/>
    </xf>
    <xf numFmtId="334" fontId="64" fillId="0" borderId="28" applyFill="0"/>
    <xf numFmtId="185" fontId="9" fillId="0" borderId="0" applyNumberFormat="0" applyFont="0" applyFill="0" applyBorder="0" applyAlignment="0"/>
    <xf numFmtId="185" fontId="195" fillId="0" borderId="0" applyFill="0">
      <alignment horizontal="left" indent="2"/>
    </xf>
    <xf numFmtId="185" fontId="64" fillId="0" borderId="0" applyFill="0">
      <alignment horizontal="left" indent="2"/>
    </xf>
    <xf numFmtId="334" fontId="17" fillId="0" borderId="28" applyFill="0"/>
    <xf numFmtId="185" fontId="9" fillId="0" borderId="0" applyNumberFormat="0" applyFont="0" applyBorder="0" applyAlignment="0"/>
    <xf numFmtId="185" fontId="196" fillId="0" borderId="0">
      <alignment horizontal="left" indent="3"/>
    </xf>
    <xf numFmtId="185" fontId="17" fillId="0" borderId="0" applyFill="0">
      <alignment horizontal="left" indent="3"/>
    </xf>
    <xf numFmtId="334" fontId="64" fillId="0" borderId="28" applyFill="0"/>
    <xf numFmtId="185" fontId="9" fillId="0" borderId="0" applyNumberFormat="0" applyFont="0" applyBorder="0" applyAlignment="0"/>
    <xf numFmtId="185" fontId="195" fillId="0" borderId="0">
      <alignment horizontal="left" indent="4"/>
    </xf>
    <xf numFmtId="185" fontId="64" fillId="0" borderId="0" applyFill="0">
      <alignment horizontal="left" indent="4"/>
    </xf>
    <xf numFmtId="334" fontId="17" fillId="0" borderId="28" applyFill="0"/>
    <xf numFmtId="185" fontId="9" fillId="0" borderId="0" applyNumberFormat="0" applyFont="0" applyBorder="0" applyAlignment="0"/>
    <xf numFmtId="185" fontId="196" fillId="0" borderId="0">
      <alignment horizontal="left" indent="5"/>
    </xf>
    <xf numFmtId="185" fontId="17" fillId="0" borderId="0" applyFill="0">
      <alignment horizontal="left" indent="5"/>
    </xf>
    <xf numFmtId="334" fontId="64" fillId="0" borderId="28" applyFill="0"/>
    <xf numFmtId="185" fontId="9" fillId="0" borderId="0" applyNumberFormat="0" applyFont="0" applyFill="0" applyBorder="0" applyAlignment="0"/>
    <xf numFmtId="185" fontId="64" fillId="0" borderId="0" applyFill="0">
      <alignment horizontal="left" indent="6"/>
    </xf>
    <xf numFmtId="335" fontId="44" fillId="46" borderId="11">
      <alignment horizontal="right"/>
    </xf>
    <xf numFmtId="0" fontId="197" fillId="0" borderId="0"/>
    <xf numFmtId="14" fontId="198" fillId="0" borderId="0" applyNumberFormat="0" applyFill="0" applyBorder="0" applyAlignment="0" applyProtection="0">
      <alignment horizontal="left"/>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4"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3" borderId="26">
      <alignment vertical="center"/>
    </xf>
    <xf numFmtId="331" fontId="24"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43" borderId="26">
      <alignment vertical="center"/>
    </xf>
    <xf numFmtId="331" fontId="24"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336" fontId="24" fillId="0" borderId="0">
      <protection locked="0"/>
    </xf>
    <xf numFmtId="338" fontId="199"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1" fillId="0" borderId="46">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9" fillId="45"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202"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4" fontId="203" fillId="45"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4" fontId="203" fillId="103" borderId="0" applyNumberFormat="0" applyProtection="0">
      <alignment horizontal="left" vertical="center" indent="1"/>
    </xf>
    <xf numFmtId="4" fontId="203" fillId="103" borderId="0" applyNumberFormat="0" applyProtection="0">
      <alignment horizontal="left" vertical="center" indent="1"/>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203" fillId="104"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203" fillId="89"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203" fillId="86"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203" fillId="38"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203" fillId="90"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203" fillId="37"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203" fillId="91"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203" fillId="105"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203" fillId="97"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19" fillId="106" borderId="4" applyNumberFormat="0" applyProtection="0">
      <alignment horizontal="left" vertical="center" indent="1"/>
    </xf>
    <xf numFmtId="4" fontId="19" fillId="106" borderId="4" applyNumberFormat="0" applyProtection="0">
      <alignment horizontal="left" vertical="center" indent="1"/>
    </xf>
    <xf numFmtId="4" fontId="19" fillId="40" borderId="0" applyNumberFormat="0" applyProtection="0">
      <alignment horizontal="left" vertical="center" indent="1"/>
    </xf>
    <xf numFmtId="4" fontId="19" fillId="40" borderId="0" applyNumberFormat="0" applyProtection="0">
      <alignment horizontal="left" vertical="center" indent="1"/>
    </xf>
    <xf numFmtId="4" fontId="19" fillId="103" borderId="0" applyNumberFormat="0" applyProtection="0">
      <alignment horizontal="left" vertical="center" indent="1"/>
    </xf>
    <xf numFmtId="4" fontId="19" fillId="103" borderId="0" applyNumberFormat="0" applyProtection="0">
      <alignment horizontal="left" vertical="center" indent="1"/>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203" fillId="40"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18" fillId="30" borderId="0" applyNumberFormat="0" applyProtection="0">
      <alignment horizontal="left" vertical="center" indent="1"/>
    </xf>
    <xf numFmtId="4" fontId="53" fillId="30" borderId="47" applyNumberFormat="0" applyProtection="0">
      <alignment horizontal="left" vertical="center" indent="1"/>
    </xf>
    <xf numFmtId="4" fontId="18" fillId="19" borderId="0" applyNumberFormat="0" applyProtection="0">
      <alignment horizontal="left" vertical="center" indent="1"/>
    </xf>
    <xf numFmtId="4" fontId="53" fillId="19" borderId="47"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53" fillId="61" borderId="48" applyNumberFormat="0" applyProtection="0">
      <alignment horizontal="left" vertical="center"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53"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53" fillId="83" borderId="48" applyNumberFormat="0" applyProtection="0">
      <alignment horizontal="left" vertical="center"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53"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53" fillId="32" borderId="48" applyNumberFormat="0" applyProtection="0">
      <alignment horizontal="left" vertical="center"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53"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53" fillId="30" borderId="48" applyNumberFormat="0" applyProtection="0">
      <alignment horizontal="left" vertical="center"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53" fillId="30" borderId="3" applyNumberFormat="0" applyProtection="0">
      <alignment horizontal="left" vertical="top" indent="1"/>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53" fillId="33" borderId="49" applyNumberFormat="0">
      <protection locked="0"/>
    </xf>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3" fillId="107"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4" fontId="19" fillId="40" borderId="51"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3" fillId="107"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4" fontId="19" fillId="40"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185" fontId="53" fillId="109" borderId="6"/>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5" fillId="107" borderId="3" applyNumberFormat="0" applyProtection="0">
      <alignment horizontal="right" vertical="center"/>
    </xf>
    <xf numFmtId="38" fontId="206" fillId="0" borderId="52">
      <alignment horizontal="center"/>
    </xf>
    <xf numFmtId="185" fontId="207" fillId="110" borderId="0"/>
    <xf numFmtId="185" fontId="78" fillId="0" borderId="0"/>
    <xf numFmtId="38" fontId="49" fillId="0" borderId="0" applyFont="0" applyFill="0" applyBorder="0" applyAlignment="0" applyProtection="0"/>
    <xf numFmtId="40" fontId="146" fillId="0" borderId="0" applyFont="0" applyFill="0" applyBorder="0" applyAlignment="0" applyProtection="0"/>
    <xf numFmtId="318" fontId="55" fillId="111" borderId="0" applyFont="0"/>
    <xf numFmtId="185" fontId="208" fillId="0" borderId="0"/>
    <xf numFmtId="0" fontId="9" fillId="0" borderId="0" applyNumberFormat="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 fontId="9" fillId="0" borderId="0"/>
    <xf numFmtId="185" fontId="49" fillId="0" borderId="0">
      <alignment textRotation="90"/>
    </xf>
    <xf numFmtId="0" fontId="98" fillId="81" borderId="0" applyAlignment="0" applyProtection="0">
      <alignment horizontal="right" vertical="center"/>
    </xf>
    <xf numFmtId="195" fontId="58" fillId="0" borderId="0">
      <alignment vertical="center"/>
    </xf>
    <xf numFmtId="0" fontId="9" fillId="112" borderId="0"/>
    <xf numFmtId="339" fontId="18" fillId="0" borderId="0" applyFill="0" applyBorder="0" applyAlignment="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85" fontId="9" fillId="0" borderId="0" applyFont="0" applyFill="0" applyBorder="0" applyAlignment="0" applyProtection="0"/>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38" fontId="9" fillId="0" borderId="0" applyFont="0" applyFill="0" applyBorder="0" applyAlignment="0" applyProtection="0"/>
    <xf numFmtId="185" fontId="9" fillId="0" borderId="0">
      <alignment vertical="top"/>
    </xf>
    <xf numFmtId="185" fontId="210" fillId="50" borderId="0" applyNumberFormat="0" applyProtection="0">
      <alignment horizontal="center" vertical="center"/>
    </xf>
    <xf numFmtId="4" fontId="18" fillId="50" borderId="0" applyProtection="0">
      <alignment horizontal="center" vertical="center"/>
    </xf>
    <xf numFmtId="185" fontId="211" fillId="50" borderId="0" applyNumberFormat="0" applyProtection="0">
      <alignment horizontal="center" vertical="center"/>
    </xf>
    <xf numFmtId="4" fontId="20" fillId="50" borderId="0" applyProtection="0">
      <alignment horizontal="center" vertical="center"/>
    </xf>
    <xf numFmtId="185" fontId="212" fillId="113" borderId="0" applyNumberFormat="0" applyProtection="0">
      <alignment horizontal="center" vertical="center"/>
    </xf>
    <xf numFmtId="4" fontId="22" fillId="113" borderId="0" applyProtection="0">
      <alignment horizontal="center" vertical="center"/>
    </xf>
    <xf numFmtId="185" fontId="209" fillId="50" borderId="0" applyNumberFormat="0" applyProtection="0">
      <alignment horizontal="center" vertical="center"/>
    </xf>
    <xf numFmtId="4" fontId="213" fillId="50" borderId="0" applyProtection="0">
      <alignment horizontal="center" vertical="center"/>
    </xf>
    <xf numFmtId="185" fontId="214" fillId="114" borderId="0" applyNumberFormat="0" applyProtection="0">
      <alignment horizontal="center" vertical="center"/>
    </xf>
    <xf numFmtId="4" fontId="61" fillId="114" borderId="0" applyProtection="0">
      <alignment horizontal="center" vertical="center"/>
    </xf>
    <xf numFmtId="185" fontId="16" fillId="50" borderId="0" applyNumberFormat="0" applyProtection="0">
      <alignment horizontal="center" vertical="center" wrapText="1"/>
    </xf>
    <xf numFmtId="185" fontId="17" fillId="50" borderId="0" applyNumberFormat="0" applyProtection="0">
      <alignment horizontal="center" vertical="center" wrapText="1"/>
    </xf>
    <xf numFmtId="185" fontId="141" fillId="113" borderId="0" applyNumberFormat="0" applyProtection="0">
      <alignment horizontal="center" vertical="center" wrapText="1"/>
    </xf>
    <xf numFmtId="185" fontId="215" fillId="50" borderId="0" applyNumberFormat="0" applyProtection="0">
      <alignment horizontal="center" vertical="center" wrapText="1"/>
    </xf>
    <xf numFmtId="185" fontId="16" fillId="50" borderId="0" applyNumberFormat="0" applyProtection="0">
      <alignment horizontal="center" vertical="center" wrapText="1"/>
    </xf>
    <xf numFmtId="4" fontId="216" fillId="50" borderId="0" applyProtection="0">
      <alignment horizontal="center" vertical="top"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41" fillId="113" borderId="0" applyNumberFormat="0" applyProtection="0">
      <alignment horizontal="center" vertical="center" wrapText="1"/>
    </xf>
    <xf numFmtId="4" fontId="218" fillId="113" borderId="0" applyProtection="0">
      <alignment horizontal="center" vertical="top" wrapText="1"/>
    </xf>
    <xf numFmtId="185" fontId="215" fillId="50" borderId="0" applyNumberFormat="0" applyProtection="0">
      <alignment horizontal="center" vertical="center" wrapText="1"/>
    </xf>
    <xf numFmtId="4" fontId="219" fillId="50" borderId="0" applyProtection="0">
      <alignment horizontal="center" vertical="top" wrapText="1"/>
    </xf>
    <xf numFmtId="185" fontId="187" fillId="114" borderId="0" applyNumberFormat="0" applyProtection="0">
      <alignment horizontal="center" vertical="center" wrapText="1"/>
    </xf>
    <xf numFmtId="4" fontId="220" fillId="114" borderId="0" applyProtection="0">
      <alignment horizontal="center" vertical="top" wrapText="1"/>
    </xf>
    <xf numFmtId="185" fontId="16" fillId="104" borderId="0" applyNumberFormat="0" applyProtection="0">
      <alignment horizontal="center" vertical="center" wrapText="1"/>
    </xf>
    <xf numFmtId="4" fontId="216" fillId="104" borderId="0" applyProtection="0">
      <alignment horizontal="center" vertical="top" wrapText="1"/>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85" fontId="221" fillId="0" borderId="0"/>
    <xf numFmtId="185" fontId="222" fillId="40" borderId="0"/>
    <xf numFmtId="185" fontId="223" fillId="0" borderId="0">
      <alignment horizontal="left" vertical="center"/>
    </xf>
    <xf numFmtId="256" fontId="78" fillId="0" borderId="0"/>
    <xf numFmtId="185" fontId="107" fillId="0" borderId="0"/>
    <xf numFmtId="185" fontId="78" fillId="0" borderId="0">
      <alignment horizontal="center"/>
    </xf>
    <xf numFmtId="37" fontId="64" fillId="0" borderId="53" applyNumberFormat="0"/>
    <xf numFmtId="40" fontId="9" fillId="0" borderId="0" applyBorder="0">
      <alignment horizontal="right"/>
    </xf>
    <xf numFmtId="37" fontId="64" fillId="0" borderId="53" applyNumberFormat="0"/>
    <xf numFmtId="40" fontId="224" fillId="0" borderId="0" applyBorder="0">
      <alignment horizontal="right"/>
    </xf>
    <xf numFmtId="0" fontId="225" fillId="0" borderId="5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16" fillId="46" borderId="6">
      <protection locked="0"/>
    </xf>
    <xf numFmtId="0" fontId="216" fillId="46" borderId="6">
      <protection locked="0"/>
    </xf>
    <xf numFmtId="185" fontId="226" fillId="0" borderId="0" applyBorder="0" applyProtection="0">
      <alignment vertical="center"/>
    </xf>
    <xf numFmtId="185" fontId="226" fillId="0" borderId="9" applyBorder="0" applyProtection="0">
      <alignment horizontal="right" vertical="center"/>
    </xf>
    <xf numFmtId="185" fontId="227" fillId="115" borderId="0" applyBorder="0" applyProtection="0">
      <alignment horizontal="centerContinuous" vertical="center"/>
    </xf>
    <xf numFmtId="185" fontId="227" fillId="114" borderId="9" applyBorder="0" applyProtection="0">
      <alignment horizontal="centerContinuous" vertical="center"/>
    </xf>
    <xf numFmtId="185" fontId="228" fillId="0" borderId="0"/>
    <xf numFmtId="185" fontId="169" fillId="0" borderId="0"/>
    <xf numFmtId="185" fontId="229" fillId="0" borderId="0" applyFill="0" applyBorder="0" applyProtection="0">
      <alignment horizontal="left"/>
    </xf>
    <xf numFmtId="185" fontId="114" fillId="0" borderId="10" applyFill="0" applyBorder="0" applyProtection="0">
      <alignment horizontal="left" vertical="top"/>
    </xf>
    <xf numFmtId="185" fontId="230" fillId="0" borderId="0">
      <alignment horizontal="centerContinuous"/>
    </xf>
    <xf numFmtId="49" fontId="231" fillId="0" borderId="0"/>
    <xf numFmtId="49" fontId="41" fillId="0" borderId="0" applyFont="0" applyFill="0" applyBorder="0" applyAlignment="0" applyProtection="0"/>
    <xf numFmtId="185" fontId="232" fillId="0" borderId="0"/>
    <xf numFmtId="49" fontId="41" fillId="0" borderId="0" applyFont="0" applyFill="0" applyBorder="0" applyAlignment="0" applyProtection="0"/>
    <xf numFmtId="185" fontId="233" fillId="0" borderId="0"/>
    <xf numFmtId="0" fontId="93" fillId="83" borderId="0" applyAlignment="0" applyProtection="0"/>
    <xf numFmtId="0" fontId="53" fillId="83" borderId="0" applyAlignment="0" applyProtection="0">
      <alignment horizontal="left"/>
    </xf>
    <xf numFmtId="0" fontId="53" fillId="83" borderId="0" applyAlignment="0" applyProtection="0">
      <alignment horizontal="left" indent="1"/>
    </xf>
    <xf numFmtId="0" fontId="53" fillId="83" borderId="0" applyAlignment="0" applyProtection="0">
      <alignment horizontal="left" vertical="center" indent="2"/>
    </xf>
    <xf numFmtId="340" fontId="78" fillId="0" borderId="0" applyFont="0" applyFill="0" applyBorder="0" applyAlignment="0" applyProtection="0"/>
    <xf numFmtId="0" fontId="234" fillId="0" borderId="0">
      <alignment horizontal="center"/>
    </xf>
    <xf numFmtId="15" fontId="234" fillId="0" borderId="0">
      <alignment horizontal="center"/>
    </xf>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3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5" fillId="0" borderId="0" applyNumberFormat="0" applyFill="0" applyBorder="0" applyAlignment="0" applyProtection="0"/>
    <xf numFmtId="0" fontId="9" fillId="0" borderId="0" applyNumberFormat="0" applyFont="0" applyFill="0" applyBorder="0" applyAlignment="0" applyProtection="0"/>
    <xf numFmtId="185" fontId="236" fillId="36" borderId="0">
      <alignment horizontal="right"/>
    </xf>
    <xf numFmtId="178" fontId="182" fillId="0" borderId="0"/>
    <xf numFmtId="185" fontId="237" fillId="0" borderId="0"/>
    <xf numFmtId="341" fontId="238" fillId="0" borderId="0"/>
    <xf numFmtId="197" fontId="9" fillId="0" borderId="53" applyNumberFormat="0" applyFont="0" applyFill="0" applyAlignment="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6"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9" fillId="0" borderId="56" applyNumberFormat="0" applyFill="0" applyAlignment="0" applyProtection="0"/>
    <xf numFmtId="194" fontId="239" fillId="0" borderId="56" applyNumberFormat="0" applyFill="0" applyAlignment="0" applyProtection="0"/>
    <xf numFmtId="0" fontId="9" fillId="0" borderId="0" applyNumberFormat="0" applyFont="0" applyFill="0" applyBorder="0" applyAlignment="0" applyProtection="0"/>
    <xf numFmtId="37" fontId="64" fillId="0" borderId="57" applyNumberFormat="0" applyFill="0"/>
    <xf numFmtId="316" fontId="92" fillId="0" borderId="58" applyAlignment="0"/>
    <xf numFmtId="317" fontId="92" fillId="0" borderId="58" applyAlignment="0"/>
    <xf numFmtId="178" fontId="51" fillId="0" borderId="58"/>
    <xf numFmtId="342" fontId="54" fillId="0" borderId="0" applyFont="0" applyFill="0" applyBorder="0" applyAlignment="0" applyProtection="0">
      <alignment horizontal="right"/>
    </xf>
    <xf numFmtId="185" fontId="240" fillId="0" borderId="0">
      <alignment horizontal="fill"/>
    </xf>
    <xf numFmtId="37" fontId="53" fillId="45" borderId="0" applyNumberFormat="0" applyBorder="0" applyAlignment="0" applyProtection="0"/>
    <xf numFmtId="37" fontId="53" fillId="0" borderId="0"/>
    <xf numFmtId="37" fontId="53" fillId="46" borderId="0" applyNumberFormat="0" applyBorder="0" applyAlignment="0" applyProtection="0"/>
    <xf numFmtId="3" fontId="132" fillId="0" borderId="33" applyProtection="0"/>
    <xf numFmtId="4" fontId="51" fillId="0" borderId="0">
      <protection locked="0"/>
    </xf>
    <xf numFmtId="343" fontId="192" fillId="46" borderId="10" applyBorder="0">
      <alignment horizontal="right" vertical="center"/>
      <protection locked="0"/>
    </xf>
    <xf numFmtId="185" fontId="9" fillId="0" borderId="0">
      <alignment vertical="top"/>
    </xf>
    <xf numFmtId="185" fontId="241" fillId="0" borderId="0" applyFont="0" applyFill="0" applyBorder="0" applyAlignment="0" applyProtection="0"/>
    <xf numFmtId="249" fontId="117" fillId="0" borderId="0" applyFont="0" applyFill="0" applyBorder="0" applyAlignment="0" applyProtection="0"/>
    <xf numFmtId="344" fontId="117" fillId="0" borderId="0" applyFont="0" applyFill="0" applyBorder="0" applyAlignment="0" applyProtection="0"/>
    <xf numFmtId="345" fontId="117" fillId="0" borderId="0" applyFont="0" applyFill="0" applyBorder="0" applyAlignment="0" applyProtection="0"/>
    <xf numFmtId="208" fontId="53" fillId="0" borderId="0"/>
    <xf numFmtId="185" fontId="242" fillId="0" borderId="0"/>
    <xf numFmtId="346" fontId="9" fillId="0" borderId="0" applyFont="0" applyFill="0" applyBorder="0" applyAlignment="0" applyProtection="0"/>
    <xf numFmtId="257" fontId="9" fillId="0" borderId="0" applyFont="0" applyFill="0" applyBorder="0" applyAlignment="0" applyProtection="0"/>
    <xf numFmtId="0" fontId="24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3" fillId="0" borderId="0" applyNumberFormat="0" applyFill="0" applyBorder="0" applyAlignment="0" applyProtection="0"/>
    <xf numFmtId="0" fontId="9" fillId="34" borderId="0" applyNumberFormat="0" applyFont="0" applyBorder="0" applyAlignment="0" applyProtection="0"/>
    <xf numFmtId="172" fontId="7" fillId="43" borderId="26">
      <alignment vertical="center"/>
    </xf>
    <xf numFmtId="172" fontId="7" fillId="3" borderId="26">
      <alignment vertical="center"/>
      <protection locked="0"/>
    </xf>
    <xf numFmtId="0" fontId="12" fillId="0" borderId="0"/>
    <xf numFmtId="0" fontId="28" fillId="0" borderId="0"/>
    <xf numFmtId="173" fontId="249" fillId="0" borderId="0" applyFill="0" applyBorder="0">
      <alignment vertical="center"/>
    </xf>
    <xf numFmtId="10" fontId="36" fillId="0" borderId="0" applyFont="0" applyFill="0" applyBorder="0" applyAlignment="0" applyProtection="0">
      <alignment vertical="center"/>
    </xf>
    <xf numFmtId="169" fontId="7" fillId="0" borderId="0" applyFont="0" applyFill="0" applyBorder="0" applyAlignment="0" applyProtection="0"/>
    <xf numFmtId="169" fontId="6" fillId="0" borderId="0" applyFont="0" applyFill="0" applyBorder="0" applyAlignment="0" applyProtection="0"/>
    <xf numFmtId="176" fontId="7" fillId="101" borderId="26">
      <alignment vertical="center"/>
    </xf>
    <xf numFmtId="10" fontId="36" fillId="0" borderId="0" applyFont="0" applyFill="0" applyBorder="0" applyAlignment="0" applyProtection="0">
      <alignment vertical="center"/>
    </xf>
    <xf numFmtId="349" fontId="9" fillId="0" borderId="0"/>
    <xf numFmtId="349" fontId="9" fillId="0" borderId="0"/>
    <xf numFmtId="349" fontId="12"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12" fillId="0" borderId="0"/>
    <xf numFmtId="349" fontId="9" fillId="0" borderId="0"/>
    <xf numFmtId="349" fontId="12" fillId="0" borderId="0"/>
    <xf numFmtId="349" fontId="9" fillId="0" borderId="0"/>
    <xf numFmtId="349" fontId="12"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lignment vertical="center"/>
    </xf>
    <xf numFmtId="349" fontId="12" fillId="0" borderId="0"/>
    <xf numFmtId="349" fontId="12" fillId="0" borderId="0"/>
    <xf numFmtId="349" fontId="12" fillId="0" borderId="0"/>
    <xf numFmtId="349" fontId="12" fillId="0" borderId="0"/>
    <xf numFmtId="349" fontId="9" fillId="0" borderId="0">
      <alignment vertical="center"/>
    </xf>
    <xf numFmtId="349" fontId="9" fillId="0" borderId="0">
      <alignment vertical="center"/>
    </xf>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12" fillId="0" borderId="0">
      <alignment vertical="justify"/>
    </xf>
    <xf numFmtId="349" fontId="18" fillId="30" borderId="0" applyNumberFormat="0" applyBorder="0" applyAlignment="0" applyProtection="0"/>
    <xf numFmtId="349" fontId="18" fillId="30"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7" borderId="0" applyNumberFormat="0" applyBorder="0" applyAlignment="0" applyProtection="0"/>
    <xf numFmtId="349" fontId="18" fillId="27" borderId="0" applyNumberFormat="0" applyBorder="0" applyAlignment="0" applyProtection="0"/>
    <xf numFmtId="349" fontId="18" fillId="118" borderId="0" applyNumberFormat="0" applyBorder="0" applyAlignment="0" applyProtection="0"/>
    <xf numFmtId="349" fontId="18" fillId="118" borderId="0" applyNumberFormat="0" applyBorder="0" applyAlignment="0" applyProtection="0"/>
    <xf numFmtId="349" fontId="18" fillId="30" borderId="0" applyNumberFormat="0" applyBorder="0" applyAlignment="0" applyProtection="0"/>
    <xf numFmtId="349" fontId="18" fillId="30"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18" fillId="61" borderId="0" applyNumberFormat="0" applyBorder="0" applyAlignment="0" applyProtection="0"/>
    <xf numFmtId="349" fontId="18" fillId="61"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6" borderId="0" applyNumberFormat="0" applyBorder="0" applyAlignment="0" applyProtection="0"/>
    <xf numFmtId="349" fontId="18" fillId="26" borderId="0" applyNumberFormat="0" applyBorder="0" applyAlignment="0" applyProtection="0"/>
    <xf numFmtId="349" fontId="18" fillId="119" borderId="0" applyNumberFormat="0" applyBorder="0" applyAlignment="0" applyProtection="0"/>
    <xf numFmtId="349" fontId="18" fillId="119" borderId="0" applyNumberFormat="0" applyBorder="0" applyAlignment="0" applyProtection="0"/>
    <xf numFmtId="349" fontId="18" fillId="31" borderId="0" applyNumberFormat="0" applyBorder="0" applyAlignment="0" applyProtection="0"/>
    <xf numFmtId="349" fontId="18" fillId="31"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19" borderId="0" applyNumberFormat="0" applyBorder="0" applyAlignment="0" applyProtection="0"/>
    <xf numFmtId="349" fontId="61" fillId="19" borderId="0" applyNumberFormat="0" applyBorder="0" applyAlignment="0" applyProtection="0"/>
    <xf numFmtId="349" fontId="61" fillId="26" borderId="0" applyNumberFormat="0" applyBorder="0" applyAlignment="0" applyProtection="0"/>
    <xf numFmtId="349" fontId="61" fillId="26" borderId="0" applyNumberFormat="0" applyBorder="0" applyAlignment="0" applyProtection="0"/>
    <xf numFmtId="349" fontId="61" fillId="119" borderId="0" applyNumberFormat="0" applyBorder="0" applyAlignment="0" applyProtection="0"/>
    <xf numFmtId="349" fontId="61" fillId="119"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23" borderId="0" applyNumberFormat="0" applyBorder="0" applyAlignment="0" applyProtection="0"/>
    <xf numFmtId="349" fontId="61" fillId="23" borderId="0" applyNumberFormat="0" applyBorder="0" applyAlignment="0" applyProtection="0"/>
    <xf numFmtId="349" fontId="13" fillId="65" borderId="0" applyNumberFormat="0" applyBorder="0" applyAlignment="0" applyProtection="0"/>
    <xf numFmtId="349" fontId="13" fillId="12" borderId="0" applyNumberFormat="0" applyBorder="0" applyAlignment="0" applyProtection="0"/>
    <xf numFmtId="349" fontId="14" fillId="121" borderId="0" applyNumberFormat="0" applyBorder="0" applyAlignment="0" applyProtection="0"/>
    <xf numFmtId="349" fontId="14" fillId="66" borderId="0" applyNumberFormat="0" applyBorder="0" applyAlignment="0" applyProtection="0"/>
    <xf numFmtId="349" fontId="14" fillId="66" borderId="0" applyNumberFormat="0" applyBorder="0" applyAlignment="0" applyProtection="0"/>
    <xf numFmtId="349" fontId="13" fillId="68" borderId="0" applyNumberFormat="0" applyBorder="0" applyAlignment="0" applyProtection="0"/>
    <xf numFmtId="349" fontId="13" fillId="11" borderId="0" applyNumberFormat="0" applyBorder="0" applyAlignment="0" applyProtection="0"/>
    <xf numFmtId="349" fontId="14" fillId="8" borderId="0" applyNumberFormat="0" applyBorder="0" applyAlignment="0" applyProtection="0"/>
    <xf numFmtId="349" fontId="14" fillId="69" borderId="0" applyNumberFormat="0" applyBorder="0" applyAlignment="0" applyProtection="0"/>
    <xf numFmtId="349" fontId="14" fillId="69" borderId="0" applyNumberFormat="0" applyBorder="0" applyAlignment="0" applyProtection="0"/>
    <xf numFmtId="349" fontId="13" fillId="70" borderId="0" applyNumberFormat="0" applyBorder="0" applyAlignment="0" applyProtection="0"/>
    <xf numFmtId="349" fontId="13" fillId="71" borderId="0" applyNumberFormat="0" applyBorder="0" applyAlignment="0" applyProtection="0"/>
    <xf numFmtId="349" fontId="14" fillId="122" borderId="0" applyNumberFormat="0" applyBorder="0" applyAlignment="0" applyProtection="0"/>
    <xf numFmtId="349" fontId="14" fillId="123" borderId="0" applyNumberFormat="0" applyBorder="0" applyAlignment="0" applyProtection="0"/>
    <xf numFmtId="349" fontId="14" fillId="123" borderId="0" applyNumberFormat="0" applyBorder="0" applyAlignment="0" applyProtection="0"/>
    <xf numFmtId="349" fontId="13" fillId="68" borderId="0" applyNumberFormat="0" applyBorder="0" applyAlignment="0" applyProtection="0"/>
    <xf numFmtId="349" fontId="13" fillId="9" borderId="0" applyNumberFormat="0" applyBorder="0" applyAlignment="0" applyProtection="0"/>
    <xf numFmtId="349" fontId="14" fillId="11" borderId="0" applyNumberFormat="0" applyBorder="0" applyAlignment="0" applyProtection="0"/>
    <xf numFmtId="349" fontId="14" fillId="124" borderId="0" applyNumberFormat="0" applyBorder="0" applyAlignment="0" applyProtection="0"/>
    <xf numFmtId="349" fontId="14" fillId="124" borderId="0" applyNumberFormat="0" applyBorder="0" applyAlignment="0" applyProtection="0"/>
    <xf numFmtId="349" fontId="13" fillId="10" borderId="0" applyNumberFormat="0" applyBorder="0" applyAlignment="0" applyProtection="0"/>
    <xf numFmtId="349" fontId="13" fillId="5"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3" fillId="13" borderId="0" applyNumberFormat="0" applyBorder="0" applyAlignment="0" applyProtection="0"/>
    <xf numFmtId="349" fontId="13" fillId="14" borderId="0" applyNumberFormat="0" applyBorder="0" applyAlignment="0" applyProtection="0"/>
    <xf numFmtId="349" fontId="14" fillId="125" borderId="0" applyNumberFormat="0" applyBorder="0" applyAlignment="0" applyProtection="0"/>
    <xf numFmtId="349" fontId="14" fillId="126" borderId="0" applyNumberFormat="0" applyBorder="0" applyAlignment="0" applyProtection="0"/>
    <xf numFmtId="349" fontId="14" fillId="126" borderId="0" applyNumberFormat="0" applyBorder="0" applyAlignment="0" applyProtection="0"/>
    <xf numFmtId="349" fontId="250" fillId="13" borderId="0" applyNumberFormat="0" applyBorder="0" applyAlignment="0" applyProtection="0"/>
    <xf numFmtId="349" fontId="250" fillId="13" borderId="0" applyNumberFormat="0" applyBorder="0" applyAlignment="0" applyProtection="0"/>
    <xf numFmtId="349" fontId="251" fillId="127" borderId="109" applyNumberFormat="0" applyAlignment="0" applyProtection="0"/>
    <xf numFmtId="349" fontId="251" fillId="127" borderId="109" applyNumberFormat="0" applyAlignment="0" applyProtection="0"/>
    <xf numFmtId="349" fontId="90" fillId="124" borderId="15" applyNumberFormat="0" applyAlignment="0" applyProtection="0"/>
    <xf numFmtId="349" fontId="90" fillId="124" borderId="15" applyNumberFormat="0" applyAlignment="0" applyProtection="0"/>
    <xf numFmtId="37" fontId="64" fillId="0" borderId="88">
      <alignment horizontal="center"/>
    </xf>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15" fillId="128" borderId="0" applyNumberFormat="0" applyBorder="0" applyAlignment="0" applyProtection="0"/>
    <xf numFmtId="349" fontId="15" fillId="129" borderId="0" applyNumberFormat="0" applyBorder="0" applyAlignment="0" applyProtection="0"/>
    <xf numFmtId="349" fontId="15" fillId="17" borderId="0" applyNumberFormat="0" applyBorder="0" applyAlignment="0" applyProtection="0"/>
    <xf numFmtId="349" fontId="49" fillId="0" borderId="0" applyFont="0" applyFill="0" applyBorder="0" applyAlignment="0" applyProtection="0"/>
    <xf numFmtId="349" fontId="252" fillId="0" borderId="0" applyNumberFormat="0" applyFill="0" applyBorder="0" applyAlignment="0" applyProtection="0"/>
    <xf numFmtId="349" fontId="252" fillId="0" borderId="0" applyNumberFormat="0" applyFill="0" applyBorder="0" applyAlignment="0" applyProtection="0"/>
    <xf numFmtId="349" fontId="13" fillId="71" borderId="0" applyNumberFormat="0" applyBorder="0" applyAlignment="0" applyProtection="0"/>
    <xf numFmtId="349" fontId="13" fillId="71" borderId="0" applyNumberForma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122" fillId="0" borderId="29" applyNumberFormat="0" applyFill="0" applyAlignment="0" applyProtection="0"/>
    <xf numFmtId="349" fontId="122" fillId="0" borderId="29" applyNumberFormat="0" applyFill="0" applyAlignment="0" applyProtection="0"/>
    <xf numFmtId="349" fontId="125" fillId="0" borderId="110" applyNumberFormat="0" applyFill="0" applyAlignment="0" applyProtection="0"/>
    <xf numFmtId="349" fontId="125" fillId="0" borderId="110" applyNumberFormat="0" applyFill="0" applyAlignment="0" applyProtection="0"/>
    <xf numFmtId="349" fontId="128" fillId="0" borderId="111" applyNumberFormat="0" applyFill="0" applyAlignment="0" applyProtection="0"/>
    <xf numFmtId="349" fontId="128" fillId="0" borderId="111" applyNumberFormat="0" applyFill="0" applyAlignment="0" applyProtection="0"/>
    <xf numFmtId="349" fontId="128" fillId="0" borderId="0" applyNumberFormat="0" applyFill="0" applyBorder="0" applyAlignment="0" applyProtection="0"/>
    <xf numFmtId="349" fontId="128" fillId="0" borderId="0" applyNumberFormat="0" applyFill="0" applyBorder="0" applyAlignment="0" applyProtection="0"/>
    <xf numFmtId="349" fontId="142" fillId="14" borderId="109" applyNumberFormat="0" applyAlignment="0" applyProtection="0"/>
    <xf numFmtId="349" fontId="142" fillId="14" borderId="109" applyNumberFormat="0" applyAlignment="0" applyProtection="0"/>
    <xf numFmtId="349" fontId="145" fillId="34" borderId="0"/>
    <xf numFmtId="349" fontId="118" fillId="0" borderId="112" applyNumberFormat="0" applyFill="0" applyAlignment="0" applyProtection="0"/>
    <xf numFmtId="349" fontId="118" fillId="0" borderId="112" applyNumberFormat="0" applyFill="0" applyAlignment="0" applyProtection="0"/>
    <xf numFmtId="349" fontId="118" fillId="14" borderId="0" applyNumberFormat="0" applyBorder="0" applyAlignment="0" applyProtection="0"/>
    <xf numFmtId="349" fontId="118" fillId="14" borderId="0" applyNumberFormat="0" applyBorder="0" applyAlignment="0" applyProtection="0"/>
    <xf numFmtId="349" fontId="24" fillId="0" borderId="0"/>
    <xf numFmtId="349" fontId="24" fillId="0" borderId="0"/>
    <xf numFmtId="349" fontId="24" fillId="0" borderId="0"/>
    <xf numFmtId="349" fontId="24" fillId="0" borderId="0"/>
    <xf numFmtId="349" fontId="24" fillId="0" borderId="0"/>
    <xf numFmtId="349" fontId="9" fillId="0" borderId="0"/>
    <xf numFmtId="349" fontId="9" fillId="0" borderId="0"/>
    <xf numFmtId="349" fontId="9" fillId="0" borderId="0"/>
    <xf numFmtId="349" fontId="9" fillId="0" borderId="0"/>
    <xf numFmtId="0" fontId="7"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xf numFmtId="349" fontId="13" fillId="0" borderId="0" applyFill="0" applyBorder="0" applyAlignment="0" applyProtection="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7"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28" fillId="0" borderId="0"/>
    <xf numFmtId="349" fontId="6" fillId="0" borderId="0"/>
    <xf numFmtId="349" fontId="9"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6" fillId="0" borderId="0"/>
    <xf numFmtId="349" fontId="6" fillId="0" borderId="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13" fillId="0" borderId="0" applyFill="0" applyBorder="0" applyAlignment="0" applyProtection="0"/>
    <xf numFmtId="349" fontId="24"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2" fillId="0" borderId="0">
      <alignment vertical="top"/>
    </xf>
    <xf numFmtId="349" fontId="106" fillId="0" borderId="0" applyFill="0" applyBorder="0">
      <protection locked="0"/>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330" fontId="24" fillId="90" borderId="26">
      <alignment vertical="center"/>
    </xf>
    <xf numFmtId="172" fontId="24" fillId="90" borderId="26">
      <alignment vertical="center"/>
    </xf>
    <xf numFmtId="172"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176" fontId="24" fillId="90" borderId="26">
      <alignment vertical="center"/>
    </xf>
    <xf numFmtId="176" fontId="24" fillId="90" borderId="26">
      <alignment vertical="center"/>
    </xf>
    <xf numFmtId="330" fontId="24" fillId="90" borderId="26">
      <alignment vertical="center"/>
    </xf>
    <xf numFmtId="349" fontId="197" fillId="0" borderId="0"/>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30"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9" borderId="26">
      <alignment horizontal="right" vertical="center"/>
      <protection locked="0"/>
    </xf>
    <xf numFmtId="349" fontId="24" fillId="39" borderId="26">
      <alignment horizontal="right" vertical="center"/>
      <protection locked="0"/>
    </xf>
    <xf numFmtId="330" fontId="24" fillId="39" borderId="26">
      <alignment horizontal="right" vertical="center"/>
      <protection locked="0"/>
    </xf>
    <xf numFmtId="330" fontId="24" fillId="39" borderId="26">
      <alignment horizontal="right" vertical="center"/>
      <protection locked="0"/>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3" borderId="49" applyNumberFormat="0">
      <protection locked="0"/>
    </xf>
    <xf numFmtId="349" fontId="9" fillId="33" borderId="26"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93" fillId="31" borderId="116" applyBorder="0"/>
    <xf numFmtId="4" fontId="255" fillId="34" borderId="114" applyNumberFormat="0" applyProtection="0">
      <alignment vertical="center"/>
    </xf>
    <xf numFmtId="4" fontId="253" fillId="36" borderId="26"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49" fontId="53" fillId="109" borderId="26"/>
    <xf numFmtId="4" fontId="257" fillId="33" borderId="109" applyNumberFormat="0" applyProtection="0">
      <alignment horizontal="right" vertical="center"/>
    </xf>
    <xf numFmtId="349" fontId="23" fillId="0" borderId="0" applyNumberFormat="0" applyFill="0" applyBorder="0" applyAlignment="0" applyProtection="0"/>
    <xf numFmtId="349" fontId="9" fillId="0" borderId="0" applyFont="0" applyFill="0" applyBorder="0" applyAlignment="0" applyProtection="0"/>
    <xf numFmtId="37" fontId="64" fillId="0" borderId="117" applyNumberFormat="0"/>
    <xf numFmtId="349" fontId="225" fillId="0" borderId="54" applyNumberFormat="0" applyAlignment="0" applyProtection="0"/>
    <xf numFmtId="349" fontId="23" fillId="0" borderId="0" applyNumberFormat="0" applyFill="0" applyBorder="0" applyAlignment="0" applyProtection="0"/>
    <xf numFmtId="349" fontId="23" fillId="0" borderId="0" applyNumberFormat="0" applyFill="0" applyBorder="0" applyAlignment="0" applyProtection="0"/>
    <xf numFmtId="214" fontId="64" fillId="0" borderId="28" applyFill="0"/>
    <xf numFmtId="349" fontId="15" fillId="0" borderId="118" applyNumberFormat="0" applyFill="0" applyAlignment="0" applyProtection="0"/>
    <xf numFmtId="349" fontId="15" fillId="0" borderId="118" applyNumberFormat="0" applyFill="0" applyAlignment="0" applyProtection="0"/>
    <xf numFmtId="349" fontId="258" fillId="0" borderId="0" applyNumberFormat="0" applyFill="0" applyBorder="0" applyAlignment="0" applyProtection="0"/>
    <xf numFmtId="349" fontId="258" fillId="0" borderId="0" applyNumberFormat="0" applyFill="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2" fontId="7" fillId="101" borderId="26">
      <alignment vertical="center"/>
    </xf>
    <xf numFmtId="176" fontId="7" fillId="101" borderId="26">
      <alignment vertical="center"/>
    </xf>
    <xf numFmtId="330" fontId="7" fillId="101" borderId="26">
      <alignment vertical="center"/>
    </xf>
    <xf numFmtId="330" fontId="7" fillId="43" borderId="26">
      <alignment vertical="center"/>
    </xf>
    <xf numFmtId="330" fontId="7" fillId="44" borderId="26">
      <alignment horizontal="right" vertical="center"/>
      <protection locked="0"/>
    </xf>
    <xf numFmtId="0" fontId="12" fillId="0" borderId="0"/>
    <xf numFmtId="0" fontId="12" fillId="0" borderId="0"/>
    <xf numFmtId="0" fontId="12" fillId="0" borderId="0"/>
    <xf numFmtId="0" fontId="12" fillId="0" borderId="0"/>
    <xf numFmtId="0" fontId="12" fillId="0" borderId="0"/>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214" fontId="64" fillId="0" borderId="28" applyFill="0"/>
    <xf numFmtId="0" fontId="12" fillId="0" borderId="0"/>
    <xf numFmtId="0" fontId="12" fillId="0" borderId="0"/>
    <xf numFmtId="169" fontId="7" fillId="0" borderId="0" applyFont="0" applyFill="0" applyBorder="0" applyAlignment="0" applyProtection="0"/>
    <xf numFmtId="0" fontId="12"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214" fontId="64" fillId="0" borderId="28" applyFill="0"/>
    <xf numFmtId="349" fontId="28"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8" fillId="0" borderId="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09" applyNumberFormat="0" applyProtection="0">
      <alignment horizontal="left" vertical="center" indent="1"/>
    </xf>
    <xf numFmtId="214" fontId="64" fillId="0" borderId="28" applyFill="0"/>
    <xf numFmtId="349" fontId="251" fillId="127" borderId="109" applyNumberFormat="0" applyAlignment="0" applyProtection="0"/>
    <xf numFmtId="349" fontId="251" fillId="127" borderId="109" applyNumberForma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169" fontId="7" fillId="0" borderId="0" applyFont="0" applyFill="0" applyBorder="0" applyAlignment="0" applyProtection="0"/>
    <xf numFmtId="349" fontId="53" fillId="30" borderId="114" applyNumberFormat="0" applyProtection="0">
      <alignment horizontal="left" vertical="top" indent="1"/>
    </xf>
    <xf numFmtId="169" fontId="6" fillId="0" borderId="0" applyFont="0" applyFill="0" applyBorder="0" applyAlignment="0" applyProtection="0"/>
    <xf numFmtId="349" fontId="93" fillId="31" borderId="116" applyBorder="0"/>
    <xf numFmtId="4" fontId="53" fillId="24" borderId="109" applyNumberFormat="0" applyProtection="0">
      <alignment horizontal="right" vertical="center"/>
    </xf>
    <xf numFmtId="349" fontId="53" fillId="13" borderId="109" applyNumberFormat="0" applyFont="0" applyAlignment="0" applyProtection="0"/>
    <xf numFmtId="4" fontId="53" fillId="19" borderId="115" applyNumberFormat="0" applyProtection="0">
      <alignment horizontal="left" vertical="center" indent="1"/>
    </xf>
    <xf numFmtId="4" fontId="53" fillId="25" borderId="109" applyNumberFormat="0" applyProtection="0">
      <alignment horizontal="right" vertical="center"/>
    </xf>
    <xf numFmtId="349" fontId="53" fillId="61" borderId="109" applyNumberFormat="0" applyProtection="0">
      <alignment horizontal="left" vertical="center" indent="1"/>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34" borderId="114" applyNumberFormat="0" applyProtection="0">
      <alignment vertical="center"/>
    </xf>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214" fontId="64" fillId="0" borderId="28" applyFill="0"/>
    <xf numFmtId="349" fontId="53" fillId="83" borderId="109" applyNumberFormat="0" applyProtection="0">
      <alignment horizontal="left" vertical="center" indent="1"/>
    </xf>
    <xf numFmtId="4" fontId="53" fillId="23" borderId="109" applyNumberFormat="0" applyProtection="0">
      <alignment horizontal="right" vertical="center"/>
    </xf>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169" fontId="13" fillId="0" borderId="0" applyFont="0" applyFill="0" applyBorder="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1" borderId="114" applyNumberFormat="0" applyProtection="0">
      <alignment horizontal="left" vertical="top" indent="1"/>
    </xf>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4" fontId="53" fillId="26" borderId="109" applyNumberFormat="0" applyProtection="0">
      <alignment horizontal="right" vertical="center"/>
    </xf>
    <xf numFmtId="214" fontId="64" fillId="0" borderId="28" applyFill="0"/>
    <xf numFmtId="349" fontId="53" fillId="83" borderId="109" applyNumberFormat="0" applyProtection="0">
      <alignment horizontal="left" vertical="center" indent="1"/>
    </xf>
    <xf numFmtId="4" fontId="53" fillId="24" borderId="109" applyNumberFormat="0" applyProtection="0">
      <alignment horizontal="right" vertical="center"/>
    </xf>
    <xf numFmtId="4" fontId="53" fillId="2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53" fillId="61" borderId="109" applyNumberFormat="0" applyProtection="0">
      <alignment horizontal="left" vertical="center" indent="1"/>
    </xf>
    <xf numFmtId="4" fontId="53" fillId="19" borderId="109" applyNumberFormat="0" applyProtection="0">
      <alignment horizontal="right" vertical="center"/>
    </xf>
    <xf numFmtId="4" fontId="53" fillId="28" borderId="109" applyNumberFormat="0" applyProtection="0">
      <alignment horizontal="right" vertical="center"/>
    </xf>
    <xf numFmtId="4" fontId="53" fillId="27"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61" borderId="114" applyNumberFormat="0" applyProtection="0">
      <alignment horizontal="left" vertical="center" indent="1"/>
    </xf>
    <xf numFmtId="214" fontId="64" fillId="0" borderId="28" applyFill="0"/>
    <xf numFmtId="349" fontId="53" fillId="30" borderId="114" applyNumberFormat="0" applyProtection="0">
      <alignment horizontal="left" vertical="top" indent="1"/>
    </xf>
    <xf numFmtId="349" fontId="255"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7" borderId="109" applyNumberFormat="0" applyProtection="0">
      <alignment horizontal="right" vertical="center"/>
    </xf>
    <xf numFmtId="349" fontId="53" fillId="19" borderId="114" applyNumberFormat="0" applyProtection="0">
      <alignment horizontal="left" vertical="top" indent="1"/>
    </xf>
    <xf numFmtId="169" fontId="12" fillId="0" borderId="0" applyFont="0" applyFill="0" applyBorder="0" applyAlignment="0" applyProtection="0"/>
    <xf numFmtId="349" fontId="53" fillId="19"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53" fillId="32" borderId="114" applyNumberFormat="0" applyProtection="0">
      <alignment horizontal="left" vertical="top" indent="1"/>
    </xf>
    <xf numFmtId="349" fontId="15" fillId="0" borderId="118" applyNumberFormat="0" applyFill="0" applyAlignment="0" applyProtection="0"/>
    <xf numFmtId="349" fontId="15" fillId="0" borderId="118" applyNumberFormat="0" applyFill="0" applyAlignment="0" applyProtection="0"/>
    <xf numFmtId="4" fontId="53" fillId="28" borderId="109" applyNumberFormat="0" applyProtection="0">
      <alignment horizontal="right" vertical="center"/>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254" fillId="18" borderId="114" applyNumberFormat="0" applyProtection="0">
      <alignment horizontal="left" vertical="top" indent="1"/>
    </xf>
    <xf numFmtId="349" fontId="53" fillId="13" borderId="109" applyNumberFormat="0" applyFont="0" applyAlignment="0" applyProtection="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4" fontId="53" fillId="25"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7" borderId="109" applyNumberFormat="0" applyProtection="0">
      <alignment horizontal="right" vertical="center"/>
    </xf>
    <xf numFmtId="4" fontId="53" fillId="25" borderId="109" applyNumberFormat="0" applyProtection="0">
      <alignment horizontal="right" vertical="center"/>
    </xf>
    <xf numFmtId="349" fontId="184" fillId="127" borderId="113" applyNumberFormat="0" applyAlignment="0" applyProtection="0"/>
    <xf numFmtId="349" fontId="53" fillId="61" borderId="109" applyNumberFormat="0" applyProtection="0">
      <alignment horizontal="left" vertical="center" indent="1"/>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18" borderId="109" applyNumberFormat="0" applyProtection="0">
      <alignment vertical="center"/>
    </xf>
    <xf numFmtId="4" fontId="53" fillId="24" borderId="109" applyNumberFormat="0" applyProtection="0">
      <alignment horizontal="right" vertical="center"/>
    </xf>
    <xf numFmtId="4" fontId="253" fillId="45" borderId="109" applyNumberFormat="0" applyProtection="0">
      <alignment vertical="center"/>
    </xf>
    <xf numFmtId="169" fontId="12" fillId="0" borderId="0" applyFont="0" applyFill="0" applyBorder="0" applyAlignment="0" applyProtection="0"/>
    <xf numFmtId="349" fontId="142" fillId="14" borderId="109" applyNumberFormat="0" applyAlignment="0" applyProtection="0"/>
    <xf numFmtId="349" fontId="53" fillId="61"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4" fontId="253" fillId="45" borderId="109" applyNumberFormat="0" applyProtection="0">
      <alignment vertical="center"/>
    </xf>
    <xf numFmtId="169" fontId="12" fillId="0" borderId="0" applyFont="0" applyFill="0" applyBorder="0" applyAlignment="0" applyProtection="0"/>
    <xf numFmtId="4" fontId="53" fillId="19" borderId="109" applyNumberFormat="0" applyProtection="0">
      <alignment horizontal="right" vertical="center"/>
    </xf>
    <xf numFmtId="4" fontId="53" fillId="18" borderId="109" applyNumberFormat="0" applyProtection="0">
      <alignment vertical="center"/>
    </xf>
    <xf numFmtId="4" fontId="53" fillId="18" borderId="109" applyNumberFormat="0" applyProtection="0">
      <alignment vertical="center"/>
    </xf>
    <xf numFmtId="4" fontId="53" fillId="19" borderId="109" applyNumberFormat="0" applyProtection="0">
      <alignment horizontal="right" vertical="center"/>
    </xf>
    <xf numFmtId="4" fontId="53" fillId="23"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349" fontId="53" fillId="32" borderId="109" applyNumberFormat="0" applyProtection="0">
      <alignment horizontal="left" vertical="center" indent="1"/>
    </xf>
    <xf numFmtId="349" fontId="53" fillId="13" borderId="109" applyNumberFormat="0" applyFont="0" applyAlignment="0" applyProtection="0"/>
    <xf numFmtId="349" fontId="93" fillId="31" borderId="116" applyBorder="0"/>
    <xf numFmtId="349" fontId="15" fillId="0" borderId="118" applyNumberFormat="0" applyFill="0" applyAlignment="0" applyProtection="0"/>
    <xf numFmtId="169" fontId="12" fillId="0" borderId="0" applyFont="0" applyFill="0" applyBorder="0" applyAlignment="0" applyProtection="0"/>
    <xf numFmtId="349" fontId="251" fillId="127" borderId="109" applyNumberFormat="0" applyAlignment="0" applyProtection="0"/>
    <xf numFmtId="4" fontId="53" fillId="24" borderId="109" applyNumberFormat="0" applyProtection="0">
      <alignment horizontal="right" vertical="center"/>
    </xf>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255" fillId="19"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4" fontId="253" fillId="45" borderId="109" applyNumberFormat="0" applyProtection="0">
      <alignment vertical="center"/>
    </xf>
    <xf numFmtId="349" fontId="53" fillId="83" borderId="109" applyNumberFormat="0" applyProtection="0">
      <alignment horizontal="left" vertical="center" indent="1"/>
    </xf>
    <xf numFmtId="37" fontId="64" fillId="0" borderId="117" applyNumberFormat="0"/>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130" borderId="109" applyNumberFormat="0" applyProtection="0">
      <alignment horizontal="right" vertical="center"/>
    </xf>
    <xf numFmtId="4" fontId="53" fillId="64" borderId="109" applyNumberFormat="0" applyProtection="0">
      <alignment horizontal="left" vertical="center" indent="1"/>
    </xf>
    <xf numFmtId="4" fontId="253" fillId="45" borderId="109" applyNumberFormat="0" applyProtection="0">
      <alignment vertical="center"/>
    </xf>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169" fontId="12" fillId="0" borderId="0" applyFont="0" applyFill="0" applyBorder="0" applyAlignment="0" applyProtection="0"/>
    <xf numFmtId="4" fontId="53" fillId="64" borderId="109" applyNumberFormat="0" applyProtection="0">
      <alignment horizontal="left" vertical="center" indent="1"/>
    </xf>
    <xf numFmtId="4" fontId="255" fillId="61" borderId="114" applyNumberFormat="0" applyProtection="0">
      <alignment horizontal="left" vertical="center" indent="1"/>
    </xf>
    <xf numFmtId="4" fontId="53" fillId="26" borderId="109" applyNumberFormat="0" applyProtection="0">
      <alignment horizontal="right" vertical="center"/>
    </xf>
    <xf numFmtId="4" fontId="53" fillId="24" borderId="109" applyNumberFormat="0" applyProtection="0">
      <alignment horizontal="right" vertical="center"/>
    </xf>
    <xf numFmtId="349" fontId="251" fillId="127" borderId="109" applyNumberFormat="0" applyAlignment="0" applyProtection="0"/>
    <xf numFmtId="169" fontId="12" fillId="0" borderId="0" applyFont="0" applyFill="0" applyBorder="0" applyAlignment="0" applyProtection="0"/>
    <xf numFmtId="169" fontId="12" fillId="0" borderId="0" applyFont="0" applyFill="0" applyBorder="0" applyAlignment="0" applyProtection="0"/>
    <xf numFmtId="349" fontId="53" fillId="30" borderId="114" applyNumberFormat="0" applyProtection="0">
      <alignment horizontal="left" vertical="top" indent="1"/>
    </xf>
    <xf numFmtId="4" fontId="253" fillId="45" borderId="109" applyNumberFormat="0" applyProtection="0">
      <alignment vertical="center"/>
    </xf>
    <xf numFmtId="4" fontId="53" fillId="20" borderId="109" applyNumberFormat="0" applyProtection="0">
      <alignment horizontal="right" vertical="center"/>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7" borderId="109" applyNumberFormat="0" applyProtection="0">
      <alignment horizontal="right" vertical="center"/>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09" applyNumberFormat="0" applyProtection="0">
      <alignment horizontal="left" vertical="center"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184" fillId="127" borderId="113" applyNumberFormat="0" applyAlignment="0" applyProtection="0"/>
    <xf numFmtId="4" fontId="53" fillId="19" borderId="109" applyNumberFormat="0" applyProtection="0">
      <alignment horizontal="right" vertical="center"/>
    </xf>
    <xf numFmtId="169" fontId="7" fillId="0" borderId="0" applyFont="0" applyFill="0" applyBorder="0" applyAlignment="0" applyProtection="0"/>
    <xf numFmtId="4" fontId="53" fillId="23" borderId="109" applyNumberFormat="0" applyProtection="0">
      <alignment horizontal="right" vertical="center"/>
    </xf>
    <xf numFmtId="349" fontId="9" fillId="19" borderId="114" applyNumberFormat="0" applyProtection="0">
      <alignment horizontal="left" vertical="top" indent="1"/>
    </xf>
    <xf numFmtId="349" fontId="142" fillId="14" borderId="109" applyNumberFormat="0" applyAlignment="0" applyProtection="0"/>
    <xf numFmtId="349" fontId="15" fillId="0" borderId="118" applyNumberFormat="0" applyFill="0" applyAlignment="0" applyProtection="0"/>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45" borderId="109" applyNumberFormat="0" applyProtection="0">
      <alignment horizontal="left" vertical="center"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184" fillId="127" borderId="113" applyNumberFormat="0" applyAlignment="0" applyProtection="0"/>
    <xf numFmtId="4" fontId="255" fillId="34" borderId="114" applyNumberFormat="0" applyProtection="0">
      <alignment vertical="center"/>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349" fontId="53" fillId="30" borderId="109" applyNumberFormat="0" applyProtection="0">
      <alignment horizontal="left" vertical="center" indent="1"/>
    </xf>
    <xf numFmtId="4" fontId="53" fillId="20" borderId="109" applyNumberFormat="0" applyProtection="0">
      <alignment horizontal="right" vertical="center"/>
    </xf>
    <xf numFmtId="4" fontId="53" fillId="0" borderId="109" applyNumberFormat="0" applyProtection="0">
      <alignment horizontal="right" vertical="center"/>
    </xf>
    <xf numFmtId="214" fontId="64" fillId="0" borderId="28" applyFill="0"/>
    <xf numFmtId="349" fontId="53" fillId="13" borderId="109" applyNumberFormat="0" applyFont="0" applyAlignment="0" applyProtection="0"/>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3" borderId="109" applyNumberFormat="0" applyFont="0" applyAlignment="0" applyProtection="0"/>
    <xf numFmtId="4" fontId="53" fillId="24" borderId="109" applyNumberFormat="0" applyProtection="0">
      <alignment horizontal="right" vertical="center"/>
    </xf>
    <xf numFmtId="349" fontId="53" fillId="32" borderId="114" applyNumberFormat="0" applyProtection="0">
      <alignment horizontal="left" vertical="top"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251" fillId="127" borderId="109" applyNumberFormat="0" applyAlignment="0" applyProtection="0"/>
    <xf numFmtId="4" fontId="255" fillId="61" borderId="114" applyNumberFormat="0" applyProtection="0">
      <alignment horizontal="left" vertical="center" indent="1"/>
    </xf>
    <xf numFmtId="349" fontId="15" fillId="0" borderId="118" applyNumberFormat="0" applyFill="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251" fillId="127" borderId="109" applyNumberFormat="0" applyAlignment="0" applyProtection="0"/>
    <xf numFmtId="4" fontId="257" fillId="33" borderId="109" applyNumberFormat="0" applyProtection="0">
      <alignment horizontal="right" vertical="center"/>
    </xf>
    <xf numFmtId="349" fontId="93" fillId="31" borderId="116" applyBorder="0"/>
    <xf numFmtId="349" fontId="53" fillId="13" borderId="109" applyNumberFormat="0" applyFont="0" applyAlignment="0" applyProtection="0"/>
    <xf numFmtId="4" fontId="53" fillId="64" borderId="109" applyNumberFormat="0" applyProtection="0">
      <alignment horizontal="left" vertical="center"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3" borderId="109" applyNumberFormat="0" applyFont="0" applyAlignment="0" applyProtection="0"/>
    <xf numFmtId="349" fontId="184" fillId="127" borderId="113" applyNumberFormat="0" applyAlignment="0" applyProtection="0"/>
    <xf numFmtId="4" fontId="53" fillId="20" borderId="109" applyNumberFormat="0" applyProtection="0">
      <alignment horizontal="right" vertical="center"/>
    </xf>
    <xf numFmtId="349" fontId="53" fillId="31" borderId="114" applyNumberFormat="0" applyProtection="0">
      <alignment horizontal="left" vertical="top" indent="1"/>
    </xf>
    <xf numFmtId="349" fontId="93" fillId="31" borderId="116" applyBorder="0"/>
    <xf numFmtId="4" fontId="53" fillId="28"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53" fillId="26" borderId="109" applyNumberFormat="0" applyProtection="0">
      <alignment horizontal="right" vertical="center"/>
    </xf>
    <xf numFmtId="349" fontId="53" fillId="32" borderId="114" applyNumberFormat="0" applyProtection="0">
      <alignment horizontal="left" vertical="top" indent="1"/>
    </xf>
    <xf numFmtId="349" fontId="9" fillId="32" borderId="114" applyNumberFormat="0" applyProtection="0">
      <alignment horizontal="left" vertical="center" indent="1"/>
    </xf>
    <xf numFmtId="4" fontId="53" fillId="0" borderId="109" applyNumberFormat="0" applyProtection="0">
      <alignment horizontal="right" vertical="center"/>
    </xf>
    <xf numFmtId="349" fontId="53" fillId="19" borderId="114" applyNumberFormat="0" applyProtection="0">
      <alignment horizontal="left" vertical="top" indent="1"/>
    </xf>
    <xf numFmtId="349" fontId="251" fillId="127" borderId="109" applyNumberFormat="0" applyAlignment="0" applyProtection="0"/>
    <xf numFmtId="349" fontId="142" fillId="14" borderId="109" applyNumberFormat="0" applyAlignment="0" applyProtection="0"/>
    <xf numFmtId="4" fontId="53" fillId="45" borderId="109" applyNumberFormat="0" applyProtection="0">
      <alignment horizontal="left" vertical="center" indent="1"/>
    </xf>
    <xf numFmtId="4" fontId="255" fillId="61" borderId="114" applyNumberFormat="0" applyProtection="0">
      <alignment horizontal="left" vertical="center" indent="1"/>
    </xf>
    <xf numFmtId="4" fontId="53" fillId="28" borderId="109" applyNumberFormat="0" applyProtection="0">
      <alignment horizontal="right" vertical="center"/>
    </xf>
    <xf numFmtId="4" fontId="253" fillId="5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7" fillId="33"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0"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349" fontId="251" fillId="127" borderId="109" applyNumberFormat="0" applyAlignment="0" applyProtection="0"/>
    <xf numFmtId="349" fontId="255" fillId="34" borderId="114" applyNumberFormat="0" applyProtection="0">
      <alignment horizontal="left" vertical="top" indent="1"/>
    </xf>
    <xf numFmtId="349" fontId="9" fillId="30" borderId="114" applyNumberFormat="0" applyProtection="0">
      <alignment horizontal="left" vertical="center" indent="1"/>
    </xf>
    <xf numFmtId="4" fontId="257" fillId="33" borderId="109" applyNumberFormat="0" applyProtection="0">
      <alignment horizontal="right" vertical="center"/>
    </xf>
    <xf numFmtId="349" fontId="53" fillId="30" borderId="109" applyNumberFormat="0" applyProtection="0">
      <alignment horizontal="left" vertical="center" indent="1"/>
    </xf>
    <xf numFmtId="349" fontId="53" fillId="83" borderId="109" applyNumberFormat="0" applyProtection="0">
      <alignment horizontal="left" vertical="center" indent="1"/>
    </xf>
    <xf numFmtId="4" fontId="53" fillId="20" borderId="109" applyNumberFormat="0" applyProtection="0">
      <alignment horizontal="right" vertical="center"/>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13" borderId="109" applyNumberFormat="0" applyFont="0" applyAlignment="0" applyProtection="0"/>
    <xf numFmtId="4" fontId="53" fillId="23" borderId="109" applyNumberFormat="0" applyProtection="0">
      <alignment horizontal="right" vertical="center"/>
    </xf>
    <xf numFmtId="349" fontId="53" fillId="32" borderId="109" applyNumberFormat="0" applyProtection="0">
      <alignment horizontal="left" vertical="center" indent="1"/>
    </xf>
    <xf numFmtId="349" fontId="53" fillId="30" borderId="114" applyNumberFormat="0" applyProtection="0">
      <alignment horizontal="left" vertical="top" indent="1"/>
    </xf>
    <xf numFmtId="4" fontId="53" fillId="19" borderId="109" applyNumberFormat="0" applyProtection="0">
      <alignment horizontal="right" vertical="center"/>
    </xf>
    <xf numFmtId="349" fontId="255" fillId="34"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251" fillId="127" borderId="109" applyNumberFormat="0" applyAlignment="0" applyProtection="0"/>
    <xf numFmtId="349" fontId="53" fillId="31" borderId="114" applyNumberFormat="0" applyProtection="0">
      <alignment horizontal="left" vertical="top" indent="1"/>
    </xf>
    <xf numFmtId="349" fontId="53" fillId="32" borderId="114" applyNumberFormat="0" applyProtection="0">
      <alignment horizontal="left" vertical="top" indent="1"/>
    </xf>
    <xf numFmtId="4" fontId="255" fillId="34" borderId="114" applyNumberFormat="0" applyProtection="0">
      <alignment vertical="center"/>
    </xf>
    <xf numFmtId="37" fontId="64" fillId="0" borderId="117" applyNumberFormat="0"/>
    <xf numFmtId="349" fontId="53" fillId="13" borderId="109" applyNumberFormat="0" applyFont="0" applyAlignment="0" applyProtection="0"/>
    <xf numFmtId="349" fontId="53" fillId="31" borderId="114" applyNumberFormat="0" applyProtection="0">
      <alignment horizontal="left" vertical="top" indent="1"/>
    </xf>
    <xf numFmtId="4" fontId="53" fillId="20" borderId="109" applyNumberFormat="0" applyProtection="0">
      <alignment horizontal="right" vertical="center"/>
    </xf>
    <xf numFmtId="349" fontId="142" fillId="14" borderId="109" applyNumberFormat="0" applyAlignment="0" applyProtection="0"/>
    <xf numFmtId="4" fontId="253" fillId="50" borderId="109" applyNumberFormat="0" applyProtection="0">
      <alignment horizontal="right" vertical="center"/>
    </xf>
    <xf numFmtId="349" fontId="53" fillId="31" borderId="114" applyNumberFormat="0" applyProtection="0">
      <alignment horizontal="left" vertical="top" indent="1"/>
    </xf>
    <xf numFmtId="4" fontId="256" fillId="35" borderId="115"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30" borderId="115" applyNumberFormat="0" applyProtection="0">
      <alignment horizontal="left" vertical="center" indent="1"/>
    </xf>
    <xf numFmtId="349" fontId="255" fillId="34" borderId="114" applyNumberFormat="0" applyProtection="0">
      <alignment horizontal="left" vertical="top" indent="1"/>
    </xf>
    <xf numFmtId="349" fontId="53" fillId="31" borderId="114" applyNumberFormat="0" applyProtection="0">
      <alignment horizontal="left" vertical="top" indent="1"/>
    </xf>
    <xf numFmtId="4" fontId="53" fillId="18" borderId="109" applyNumberFormat="0" applyProtection="0">
      <alignment vertical="center"/>
    </xf>
    <xf numFmtId="4" fontId="53" fillId="64" borderId="109" applyNumberFormat="0" applyProtection="0">
      <alignment horizontal="left" vertical="center"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0" borderId="114" applyNumberFormat="0" applyProtection="0">
      <alignment horizontal="left" vertical="top" indent="1"/>
    </xf>
    <xf numFmtId="4" fontId="255" fillId="61" borderId="114"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7" fontId="64" fillId="0" borderId="117" applyNumberFormat="0"/>
    <xf numFmtId="349" fontId="15" fillId="0" borderId="118" applyNumberFormat="0" applyFill="0" applyAlignment="0" applyProtection="0"/>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23" borderId="109" applyNumberFormat="0" applyProtection="0">
      <alignment horizontal="right" vertical="center"/>
    </xf>
    <xf numFmtId="349" fontId="53" fillId="83"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30" borderId="109" applyNumberFormat="0" applyProtection="0">
      <alignment horizontal="left" vertical="center" indent="1"/>
    </xf>
    <xf numFmtId="214" fontId="64" fillId="0" borderId="28" applyFill="0"/>
    <xf numFmtId="4" fontId="255" fillId="34" borderId="114" applyNumberFormat="0" applyProtection="0">
      <alignment vertical="center"/>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18" borderId="109" applyNumberFormat="0" applyProtection="0">
      <alignmen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9" fillId="30" borderId="114" applyNumberFormat="0" applyProtection="0">
      <alignment horizontal="left" vertical="center" indent="1"/>
    </xf>
    <xf numFmtId="349" fontId="251" fillId="127" borderId="109" applyNumberFormat="0" applyAlignment="0" applyProtection="0"/>
    <xf numFmtId="349" fontId="53" fillId="30" borderId="109" applyNumberFormat="0" applyProtection="0">
      <alignment horizontal="left" vertical="center" indent="1"/>
    </xf>
    <xf numFmtId="349" fontId="53" fillId="32" borderId="114" applyNumberFormat="0" applyProtection="0">
      <alignment horizontal="left" vertical="top" indent="1"/>
    </xf>
    <xf numFmtId="37" fontId="64" fillId="0" borderId="117" applyNumberFormat="0"/>
    <xf numFmtId="349" fontId="53" fillId="13" borderId="109" applyNumberFormat="0" applyFont="0" applyAlignment="0" applyProtection="0"/>
    <xf numFmtId="4" fontId="256" fillId="35" borderId="115" applyNumberFormat="0" applyProtection="0">
      <alignment horizontal="left" vertical="center" indent="1"/>
    </xf>
    <xf numFmtId="169" fontId="12" fillId="0" borderId="0" applyFont="0" applyFill="0" applyBorder="0" applyAlignment="0" applyProtection="0"/>
    <xf numFmtId="349" fontId="53" fillId="13" borderId="109" applyNumberFormat="0" applyFont="0" applyAlignment="0" applyProtection="0"/>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255" fillId="34" borderId="114" applyNumberFormat="0" applyProtection="0">
      <alignmen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top" indent="1"/>
    </xf>
    <xf numFmtId="4" fontId="53" fillId="26" borderId="109" applyNumberFormat="0" applyProtection="0">
      <alignment horizontal="righ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center" indent="1"/>
    </xf>
    <xf numFmtId="349" fontId="53" fillId="19" borderId="114" applyNumberFormat="0" applyProtection="0">
      <alignment horizontal="left" vertical="top" indent="1"/>
    </xf>
    <xf numFmtId="349" fontId="251" fillId="127" borderId="109" applyNumberFormat="0" applyAlignment="0" applyProtection="0"/>
    <xf numFmtId="4" fontId="53" fillId="24" borderId="109" applyNumberFormat="0" applyProtection="0">
      <alignment horizontal="right" vertical="center"/>
    </xf>
    <xf numFmtId="214" fontId="64" fillId="0" borderId="28" applyFill="0"/>
    <xf numFmtId="349" fontId="53" fillId="13" borderId="109" applyNumberFormat="0" applyFont="0" applyAlignment="0" applyProtection="0"/>
    <xf numFmtId="349" fontId="255" fillId="34" borderId="114" applyNumberFormat="0" applyProtection="0">
      <alignment horizontal="left" vertical="top" indent="1"/>
    </xf>
    <xf numFmtId="4" fontId="255" fillId="34" borderId="114" applyNumberFormat="0" applyProtection="0">
      <alignment vertical="center"/>
    </xf>
    <xf numFmtId="349" fontId="53" fillId="13" borderId="109" applyNumberFormat="0" applyFont="0" applyAlignment="0" applyProtection="0"/>
    <xf numFmtId="349" fontId="53" fillId="13" borderId="109" applyNumberFormat="0" applyFont="0" applyAlignment="0" applyProtection="0"/>
    <xf numFmtId="349" fontId="254" fillId="18" borderId="114" applyNumberFormat="0" applyProtection="0">
      <alignment horizontal="left" vertical="top" indent="1"/>
    </xf>
    <xf numFmtId="4" fontId="53" fillId="25" borderId="109" applyNumberFormat="0" applyProtection="0">
      <alignment horizontal="right" vertical="center"/>
    </xf>
    <xf numFmtId="4" fontId="53" fillId="19"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142" fillId="14" borderId="109" applyNumberFormat="0" applyAlignment="0" applyProtection="0"/>
    <xf numFmtId="37" fontId="64" fillId="0" borderId="117" applyNumberFormat="0"/>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29" borderId="115" applyNumberFormat="0" applyProtection="0">
      <alignment horizontal="left" vertical="center" indent="1"/>
    </xf>
    <xf numFmtId="349" fontId="142" fillId="14" borderId="109" applyNumberFormat="0" applyAlignment="0" applyProtection="0"/>
    <xf numFmtId="4" fontId="253" fillId="50" borderId="109" applyNumberFormat="0" applyProtection="0">
      <alignment horizontal="right" vertical="center"/>
    </xf>
    <xf numFmtId="4" fontId="255" fillId="34" borderId="114" applyNumberFormat="0" applyProtection="0">
      <alignment vertical="center"/>
    </xf>
    <xf numFmtId="349" fontId="53" fillId="30" borderId="114" applyNumberFormat="0" applyProtection="0">
      <alignment horizontal="left" vertical="top" indent="1"/>
    </xf>
    <xf numFmtId="4" fontId="255" fillId="61" borderId="114" applyNumberFormat="0" applyProtection="0">
      <alignment horizontal="left" vertical="center" indent="1"/>
    </xf>
    <xf numFmtId="349" fontId="9" fillId="30" borderId="114" applyNumberFormat="0" applyProtection="0">
      <alignment horizontal="left" vertical="center" indent="1"/>
    </xf>
    <xf numFmtId="4" fontId="53" fillId="64" borderId="109" applyNumberFormat="0" applyProtection="0">
      <alignment horizontal="left" vertical="center" indent="1"/>
    </xf>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4" fontId="53" fillId="27" borderId="109" applyNumberFormat="0" applyProtection="0">
      <alignment horizontal="right" vertical="center"/>
    </xf>
    <xf numFmtId="4" fontId="53" fillId="30" borderId="115" applyNumberFormat="0" applyProtection="0">
      <alignment horizontal="left" vertical="center" indent="1"/>
    </xf>
    <xf numFmtId="4" fontId="53" fillId="64" borderId="109" applyNumberFormat="0" applyProtection="0">
      <alignment horizontal="left" vertical="center" indent="1"/>
    </xf>
    <xf numFmtId="4" fontId="53" fillId="27" borderId="109" applyNumberFormat="0" applyProtection="0">
      <alignment horizontal="right" vertical="center"/>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5"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169" fontId="12" fillId="0" borderId="0" applyFont="0" applyFill="0" applyBorder="0" applyAlignment="0" applyProtection="0"/>
    <xf numFmtId="4" fontId="53" fillId="23"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4" fontId="53" fillId="18" borderId="109" applyNumberFormat="0" applyProtection="0">
      <alignment vertical="center"/>
    </xf>
    <xf numFmtId="4" fontId="253" fillId="45" borderId="109" applyNumberFormat="0" applyProtection="0">
      <alignment vertical="center"/>
    </xf>
    <xf numFmtId="4" fontId="53" fillId="25" borderId="109" applyNumberFormat="0" applyProtection="0">
      <alignment horizontal="right" vertical="center"/>
    </xf>
    <xf numFmtId="4" fontId="53" fillId="29" borderId="115" applyNumberFormat="0" applyProtection="0">
      <alignment horizontal="left" vertical="center" indent="1"/>
    </xf>
    <xf numFmtId="4" fontId="53" fillId="130"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214" fontId="64" fillId="0" borderId="28" applyFill="0"/>
    <xf numFmtId="349" fontId="53" fillId="32" borderId="114" applyNumberFormat="0" applyProtection="0">
      <alignment horizontal="left" vertical="top" indent="1"/>
    </xf>
    <xf numFmtId="4" fontId="53" fillId="19"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184" fillId="127" borderId="113" applyNumberFormat="0" applyAlignment="0" applyProtection="0"/>
    <xf numFmtId="349" fontId="53" fillId="61" borderId="109"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27" borderId="109" applyNumberFormat="0" applyProtection="0">
      <alignment horizontal="right" vertical="center"/>
    </xf>
    <xf numFmtId="349" fontId="254" fillId="18" borderId="114" applyNumberFormat="0" applyProtection="0">
      <alignment horizontal="left" vertical="top"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4" fontId="9" fillId="31" borderId="115" applyNumberFormat="0" applyProtection="0">
      <alignment horizontal="left" vertical="center" indent="1"/>
    </xf>
    <xf numFmtId="4" fontId="53" fillId="25" borderId="109" applyNumberFormat="0" applyProtection="0">
      <alignment horizontal="right" vertical="center"/>
    </xf>
    <xf numFmtId="4" fontId="53" fillId="23"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15" fillId="0" borderId="118" applyNumberFormat="0" applyFill="0" applyAlignment="0" applyProtection="0"/>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214" fontId="64" fillId="0" borderId="28" applyFill="0"/>
    <xf numFmtId="349" fontId="53" fillId="30"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9" fillId="32" borderId="114" applyNumberFormat="0" applyProtection="0">
      <alignment horizontal="left" vertical="top" indent="1"/>
    </xf>
    <xf numFmtId="349" fontId="142" fillId="14" borderId="109" applyNumberFormat="0" applyAlignment="0" applyProtection="0"/>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7" borderId="109" applyNumberFormat="0" applyProtection="0">
      <alignment horizontal="right" vertical="center"/>
    </xf>
    <xf numFmtId="4" fontId="53" fillId="20"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4" fontId="53" fillId="130" borderId="109" applyNumberFormat="0" applyProtection="0">
      <alignment horizontal="right" vertical="center"/>
    </xf>
    <xf numFmtId="349" fontId="53" fillId="30" borderId="114" applyNumberFormat="0" applyProtection="0">
      <alignment horizontal="left" vertical="top" indent="1"/>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53" fillId="0" borderId="109" applyNumberFormat="0" applyProtection="0">
      <alignment horizontal="right" vertical="center"/>
    </xf>
    <xf numFmtId="349" fontId="9" fillId="32" borderId="114" applyNumberFormat="0" applyProtection="0">
      <alignment horizontal="left" vertical="top" indent="1"/>
    </xf>
    <xf numFmtId="37" fontId="64" fillId="0" borderId="117" applyNumberFormat="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2" borderId="115" applyNumberFormat="0" applyProtection="0">
      <alignment horizontal="right" vertical="center"/>
    </xf>
    <xf numFmtId="349" fontId="251" fillId="127" borderId="109" applyNumberFormat="0" applyAlignment="0" applyProtection="0"/>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0" borderId="109" applyNumberFormat="0" applyProtection="0">
      <alignment horizontal="right" vertical="center"/>
    </xf>
    <xf numFmtId="349" fontId="53" fillId="13" borderId="109" applyNumberFormat="0" applyFont="0" applyAlignment="0" applyProtection="0"/>
    <xf numFmtId="4" fontId="53" fillId="23" borderId="109" applyNumberFormat="0" applyProtection="0">
      <alignment horizontal="right" vertical="center"/>
    </xf>
    <xf numFmtId="4" fontId="53" fillId="23" borderId="109" applyNumberFormat="0" applyProtection="0">
      <alignment horizontal="right" vertical="center"/>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20" borderId="109" applyNumberFormat="0" applyProtection="0">
      <alignment horizontal="right" vertical="center"/>
    </xf>
    <xf numFmtId="349" fontId="53" fillId="30" borderId="114" applyNumberFormat="0" applyProtection="0">
      <alignment horizontal="left" vertical="top" indent="1"/>
    </xf>
    <xf numFmtId="349" fontId="53" fillId="31"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4" fontId="53" fillId="64" borderId="109" applyNumberFormat="0" applyProtection="0">
      <alignment horizontal="left" vertical="center" indent="1"/>
    </xf>
    <xf numFmtId="349" fontId="53" fillId="30" borderId="114" applyNumberFormat="0" applyProtection="0">
      <alignment horizontal="left" vertical="top" indent="1"/>
    </xf>
    <xf numFmtId="349" fontId="53" fillId="19"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169" fontId="12" fillId="0" borderId="0" applyFont="0" applyFill="0" applyBorder="0" applyAlignment="0" applyProtection="0"/>
    <xf numFmtId="349" fontId="254" fillId="18"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9" fillId="31" borderId="114" applyNumberFormat="0" applyProtection="0">
      <alignment horizontal="left" vertical="top" indent="1"/>
    </xf>
    <xf numFmtId="349" fontId="53" fillId="32" borderId="114" applyNumberFormat="0" applyProtection="0">
      <alignment horizontal="left" vertical="top" indent="1"/>
    </xf>
    <xf numFmtId="349" fontId="53" fillId="32" borderId="109"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130" borderId="109" applyNumberFormat="0" applyProtection="0">
      <alignment horizontal="right" vertical="center"/>
    </xf>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19" borderId="109" applyNumberFormat="0" applyProtection="0">
      <alignment horizontal="right" vertical="center"/>
    </xf>
    <xf numFmtId="4" fontId="53" fillId="130" borderId="109" applyNumberFormat="0" applyProtection="0">
      <alignment horizontal="right" vertical="center"/>
    </xf>
    <xf numFmtId="349" fontId="53" fillId="31" borderId="114" applyNumberFormat="0" applyProtection="0">
      <alignment horizontal="left" vertical="top" indent="1"/>
    </xf>
    <xf numFmtId="4" fontId="53" fillId="29" borderId="115" applyNumberFormat="0" applyProtection="0">
      <alignment horizontal="left" vertical="center" indent="1"/>
    </xf>
    <xf numFmtId="4" fontId="53" fillId="26" borderId="109" applyNumberFormat="0" applyProtection="0">
      <alignment horizontal="right" vertical="center"/>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34" borderId="114" applyNumberFormat="0" applyProtection="0">
      <alignment vertical="center"/>
    </xf>
    <xf numFmtId="4" fontId="256" fillId="35" borderId="115" applyNumberFormat="0" applyProtection="0">
      <alignment horizontal="left" vertical="center" indent="1"/>
    </xf>
    <xf numFmtId="349" fontId="53" fillId="19" borderId="114" applyNumberFormat="0" applyProtection="0">
      <alignment horizontal="left" vertical="top" indent="1"/>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23" borderId="109" applyNumberFormat="0" applyProtection="0">
      <alignment horizontal="right" vertical="center"/>
    </xf>
    <xf numFmtId="4" fontId="253" fillId="45" borderId="109" applyNumberFormat="0" applyProtection="0">
      <alignment vertical="center"/>
    </xf>
    <xf numFmtId="349" fontId="53" fillId="13" borderId="109" applyNumberFormat="0" applyFont="0" applyAlignment="0" applyProtection="0"/>
    <xf numFmtId="349" fontId="251" fillId="127" borderId="109" applyNumberFormat="0" applyAlignment="0" applyProtection="0"/>
    <xf numFmtId="4" fontId="53" fillId="130" borderId="109" applyNumberFormat="0" applyProtection="0">
      <alignment horizontal="right" vertical="center"/>
    </xf>
    <xf numFmtId="349" fontId="53" fillId="13" borderId="109" applyNumberFormat="0" applyFont="0" applyAlignment="0" applyProtection="0"/>
    <xf numFmtId="349" fontId="255" fillId="34" borderId="114" applyNumberFormat="0" applyProtection="0">
      <alignment horizontal="left" vertical="top" indent="1"/>
    </xf>
    <xf numFmtId="4" fontId="53" fillId="25" borderId="109" applyNumberFormat="0" applyProtection="0">
      <alignment horizontal="right" vertical="center"/>
    </xf>
    <xf numFmtId="4" fontId="9" fillId="31" borderId="115"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15" fillId="0" borderId="118" applyNumberFormat="0" applyFill="0" applyAlignment="0" applyProtection="0"/>
    <xf numFmtId="349" fontId="53" fillId="32" borderId="114" applyNumberFormat="0" applyProtection="0">
      <alignment horizontal="left" vertical="top" indent="1"/>
    </xf>
    <xf numFmtId="349" fontId="251" fillId="127" borderId="109" applyNumberFormat="0" applyAlignment="0" applyProtection="0"/>
    <xf numFmtId="4" fontId="53" fillId="0" borderId="109" applyNumberFormat="0" applyProtection="0">
      <alignment horizontal="right" vertical="center"/>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9" fillId="31" borderId="114" applyNumberFormat="0" applyProtection="0">
      <alignment horizontal="left" vertical="top" indent="1"/>
    </xf>
    <xf numFmtId="4" fontId="53" fillId="28" borderId="109" applyNumberFormat="0" applyProtection="0">
      <alignment horizontal="right" vertical="center"/>
    </xf>
    <xf numFmtId="349" fontId="254" fillId="18" borderId="114" applyNumberFormat="0" applyProtection="0">
      <alignment horizontal="left" vertical="top" indent="1"/>
    </xf>
    <xf numFmtId="349" fontId="93" fillId="31" borderId="116" applyBorder="0"/>
    <xf numFmtId="349" fontId="53" fillId="32" borderId="109" applyNumberFormat="0" applyProtection="0">
      <alignment horizontal="left" vertical="center" indent="1"/>
    </xf>
    <xf numFmtId="349" fontId="142" fillId="14" borderId="109" applyNumberFormat="0" applyAlignment="0" applyProtection="0"/>
    <xf numFmtId="4" fontId="255" fillId="61" borderId="114" applyNumberFormat="0" applyProtection="0">
      <alignment horizontal="left" vertical="center" indent="1"/>
    </xf>
    <xf numFmtId="349" fontId="53" fillId="13" borderId="109" applyNumberFormat="0" applyFont="0" applyAlignment="0" applyProtection="0"/>
    <xf numFmtId="349" fontId="251" fillId="127" borderId="109" applyNumberFormat="0" applyAlignment="0" applyProtection="0"/>
    <xf numFmtId="4" fontId="53" fillId="45" borderId="109" applyNumberFormat="0" applyProtection="0">
      <alignment horizontal="left" vertical="center" indent="1"/>
    </xf>
    <xf numFmtId="4" fontId="53" fillId="24" borderId="109" applyNumberFormat="0" applyProtection="0">
      <alignment horizontal="right" vertical="center"/>
    </xf>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15" fillId="0" borderId="118" applyNumberFormat="0" applyFill="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255" fillId="34" borderId="114" applyNumberFormat="0" applyProtection="0">
      <alignment horizontal="left" vertical="top" indent="1"/>
    </xf>
    <xf numFmtId="349" fontId="53" fillId="32" borderId="114" applyNumberFormat="0" applyProtection="0">
      <alignment horizontal="left" vertical="top" indent="1"/>
    </xf>
    <xf numFmtId="349" fontId="255" fillId="19" borderId="114" applyNumberFormat="0" applyProtection="0">
      <alignment horizontal="left" vertical="top" indent="1"/>
    </xf>
    <xf numFmtId="349" fontId="93" fillId="31" borderId="116" applyBorder="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214" fontId="64" fillId="0" borderId="28" applyFill="0"/>
    <xf numFmtId="4" fontId="53" fillId="28" borderId="109" applyNumberFormat="0" applyProtection="0">
      <alignment horizontal="right" vertical="center"/>
    </xf>
    <xf numFmtId="4" fontId="53" fillId="19" borderId="115" applyNumberFormat="0" applyProtection="0">
      <alignment horizontal="left" vertical="center" indent="1"/>
    </xf>
    <xf numFmtId="4" fontId="53" fillId="20" borderId="109" applyNumberFormat="0" applyProtection="0">
      <alignment horizontal="right" vertical="center"/>
    </xf>
    <xf numFmtId="4" fontId="53" fillId="28"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53" fillId="18" borderId="109" applyNumberFormat="0" applyProtection="0">
      <alignment vertical="center"/>
    </xf>
    <xf numFmtId="4" fontId="53" fillId="24" borderId="109" applyNumberFormat="0" applyProtection="0">
      <alignment horizontal="right" vertical="center"/>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4" borderId="109" applyNumberFormat="0" applyProtection="0">
      <alignment horizontal="right" vertical="center"/>
    </xf>
    <xf numFmtId="4" fontId="53" fillId="18" borderId="109" applyNumberFormat="0" applyProtection="0">
      <alignmen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53" fillId="26" borderId="109" applyNumberFormat="0" applyProtection="0">
      <alignment horizontal="right" vertical="center"/>
    </xf>
    <xf numFmtId="4" fontId="9" fillId="31" borderId="115" applyNumberFormat="0" applyProtection="0">
      <alignment horizontal="left" vertical="center" indent="1"/>
    </xf>
    <xf numFmtId="4" fontId="53" fillId="22" borderId="115" applyNumberFormat="0" applyProtection="0">
      <alignment horizontal="right" vertical="center"/>
    </xf>
    <xf numFmtId="4" fontId="53" fillId="30" borderId="115" applyNumberFormat="0" applyProtection="0">
      <alignment horizontal="left" vertical="center" indent="1"/>
    </xf>
    <xf numFmtId="349" fontId="9" fillId="31" borderId="114" applyNumberFormat="0" applyProtection="0">
      <alignment horizontal="left" vertical="center" indent="1"/>
    </xf>
    <xf numFmtId="349" fontId="53" fillId="32"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4" fontId="53" fillId="18" borderId="109" applyNumberFormat="0" applyProtection="0">
      <alignment vertical="center"/>
    </xf>
    <xf numFmtId="349" fontId="9" fillId="31" borderId="114" applyNumberFormat="0" applyProtection="0">
      <alignment horizontal="left" vertical="center" indent="1"/>
    </xf>
    <xf numFmtId="349" fontId="53" fillId="30"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45"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25" borderId="109" applyNumberFormat="0" applyProtection="0">
      <alignment horizontal="right" vertical="center"/>
    </xf>
    <xf numFmtId="349" fontId="254" fillId="18" borderId="114" applyNumberFormat="0" applyProtection="0">
      <alignment horizontal="left" vertical="top" indent="1"/>
    </xf>
    <xf numFmtId="4" fontId="53" fillId="19" borderId="109" applyNumberFormat="0" applyProtection="0">
      <alignment horizontal="right" vertical="center"/>
    </xf>
    <xf numFmtId="4" fontId="53" fillId="26" borderId="109" applyNumberFormat="0" applyProtection="0">
      <alignment horizontal="right" vertical="center"/>
    </xf>
    <xf numFmtId="4" fontId="53" fillId="24"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3" fillId="50" borderId="109" applyNumberFormat="0" applyProtection="0">
      <alignment horizontal="right" vertical="center"/>
    </xf>
    <xf numFmtId="349" fontId="15" fillId="0" borderId="118" applyNumberFormat="0" applyFill="0" applyAlignment="0" applyProtection="0"/>
    <xf numFmtId="4" fontId="255" fillId="34" borderId="114" applyNumberFormat="0" applyProtection="0">
      <alignment vertical="center"/>
    </xf>
    <xf numFmtId="349" fontId="53" fillId="30" borderId="114" applyNumberFormat="0" applyProtection="0">
      <alignment horizontal="left" vertical="top" indent="1"/>
    </xf>
    <xf numFmtId="349" fontId="93" fillId="31" borderId="116" applyBorder="0"/>
    <xf numFmtId="4" fontId="53" fillId="0" borderId="109" applyNumberFormat="0" applyProtection="0">
      <alignment horizontal="right" vertical="center"/>
    </xf>
    <xf numFmtId="349" fontId="53" fillId="30" borderId="114" applyNumberFormat="0" applyProtection="0">
      <alignment horizontal="left" vertical="top" indent="1"/>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349" fontId="142" fillId="14" borderId="109" applyNumberFormat="0" applyAlignment="0" applyProtection="0"/>
    <xf numFmtId="349" fontId="53" fillId="32" borderId="114" applyNumberFormat="0" applyProtection="0">
      <alignment horizontal="left" vertical="top" indent="1"/>
    </xf>
    <xf numFmtId="349" fontId="142" fillId="14" borderId="109" applyNumberFormat="0" applyAlignment="0" applyProtection="0"/>
    <xf numFmtId="349" fontId="53" fillId="83" borderId="109" applyNumberFormat="0" applyProtection="0">
      <alignment horizontal="left" vertical="center"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26" borderId="109" applyNumberFormat="0" applyProtection="0">
      <alignment horizontal="right" vertical="center"/>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93" fillId="31" borderId="116" applyBorder="0"/>
    <xf numFmtId="4" fontId="53" fillId="22" borderId="115" applyNumberFormat="0" applyProtection="0">
      <alignment horizontal="right" vertical="center"/>
    </xf>
    <xf numFmtId="349" fontId="53" fillId="30" borderId="114" applyNumberFormat="0" applyProtection="0">
      <alignment horizontal="left" vertical="top" indent="1"/>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130" borderId="109" applyNumberFormat="0" applyProtection="0">
      <alignment horizontal="right" vertical="center"/>
    </xf>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253" fillId="5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4" fontId="53" fillId="24"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4" fontId="257" fillId="33" borderId="109" applyNumberFormat="0" applyProtection="0">
      <alignment horizontal="right" vertical="center"/>
    </xf>
    <xf numFmtId="349" fontId="53" fillId="19" borderId="114" applyNumberFormat="0" applyProtection="0">
      <alignment horizontal="left" vertical="top"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9" fillId="32" borderId="114"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4" fontId="253" fillId="50" borderId="109" applyNumberFormat="0" applyProtection="0">
      <alignment horizontal="right" vertical="center"/>
    </xf>
    <xf numFmtId="349" fontId="9" fillId="30" borderId="114" applyNumberFormat="0" applyProtection="0">
      <alignment horizontal="left" vertical="top" indent="1"/>
    </xf>
    <xf numFmtId="349" fontId="53" fillId="19" borderId="114" applyNumberFormat="0" applyProtection="0">
      <alignment horizontal="left" vertical="top" indent="1"/>
    </xf>
    <xf numFmtId="4" fontId="53" fillId="29" borderId="115" applyNumberFormat="0" applyProtection="0">
      <alignment horizontal="left" vertical="center" indent="1"/>
    </xf>
    <xf numFmtId="4" fontId="53" fillId="22" borderId="115" applyNumberFormat="0" applyProtection="0">
      <alignment horizontal="right" vertical="center"/>
    </xf>
    <xf numFmtId="4" fontId="255" fillId="61" borderId="114" applyNumberFormat="0" applyProtection="0">
      <alignment horizontal="left" vertical="center" indent="1"/>
    </xf>
    <xf numFmtId="349" fontId="15" fillId="0" borderId="118" applyNumberFormat="0" applyFill="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255" fillId="34" borderId="114" applyNumberFormat="0" applyProtection="0">
      <alignment horizontal="left" vertical="top" indent="1"/>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4" fontId="9" fillId="31" borderId="115" applyNumberFormat="0" applyProtection="0">
      <alignment horizontal="left" vertical="center" indent="1"/>
    </xf>
    <xf numFmtId="4" fontId="53" fillId="26" borderId="109" applyNumberFormat="0" applyProtection="0">
      <alignment horizontal="right" vertical="center"/>
    </xf>
    <xf numFmtId="349" fontId="53" fillId="13" borderId="109" applyNumberFormat="0" applyFont="0" applyAlignment="0" applyProtection="0"/>
    <xf numFmtId="4" fontId="53" fillId="18" borderId="109" applyNumberFormat="0" applyProtection="0">
      <alignmen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13" borderId="109" applyNumberFormat="0" applyFont="0" applyAlignment="0" applyProtection="0"/>
    <xf numFmtId="214" fontId="64" fillId="0" borderId="28" applyFill="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45" borderId="109" applyNumberFormat="0" applyProtection="0">
      <alignment horizontal="left" vertical="center" indent="1"/>
    </xf>
    <xf numFmtId="4" fontId="253" fillId="50" borderId="109" applyNumberFormat="0" applyProtection="0">
      <alignment horizontal="right" vertical="center"/>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257" fillId="33" borderId="109" applyNumberFormat="0" applyProtection="0">
      <alignment horizontal="right" vertical="center"/>
    </xf>
    <xf numFmtId="4" fontId="255" fillId="61" borderId="114" applyNumberFormat="0" applyProtection="0">
      <alignment horizontal="left" vertical="center"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0" borderId="114" applyNumberFormat="0" applyProtection="0">
      <alignment horizontal="left" vertical="top" indent="1"/>
    </xf>
    <xf numFmtId="4" fontId="9" fillId="31" borderId="115" applyNumberFormat="0" applyProtection="0">
      <alignment horizontal="left" vertical="center" indent="1"/>
    </xf>
    <xf numFmtId="349" fontId="9" fillId="31" borderId="114" applyNumberFormat="0" applyProtection="0">
      <alignment horizontal="left" vertical="top" indent="1"/>
    </xf>
    <xf numFmtId="4" fontId="53" fillId="22" borderId="115" applyNumberFormat="0" applyProtection="0">
      <alignment horizontal="right" vertical="center"/>
    </xf>
    <xf numFmtId="349" fontId="53" fillId="61" borderId="109" applyNumberFormat="0" applyProtection="0">
      <alignment horizontal="left" vertical="center" indent="1"/>
    </xf>
    <xf numFmtId="4" fontId="53" fillId="45"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8" borderId="109" applyNumberFormat="0" applyProtection="0">
      <alignment horizontal="righ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4" fontId="53" fillId="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254" fillId="18" borderId="114" applyNumberFormat="0" applyProtection="0">
      <alignment horizontal="left" vertical="top" indent="1"/>
    </xf>
    <xf numFmtId="349" fontId="53" fillId="13" borderId="109" applyNumberFormat="0" applyFont="0" applyAlignment="0" applyProtection="0"/>
    <xf numFmtId="349" fontId="53" fillId="30" borderId="109" applyNumberFormat="0" applyProtection="0">
      <alignment horizontal="left" vertical="center" indent="1"/>
    </xf>
    <xf numFmtId="169" fontId="12" fillId="0" borderId="0" applyFont="0" applyFill="0" applyBorder="0" applyAlignment="0" applyProtection="0"/>
    <xf numFmtId="169" fontId="12" fillId="0" borderId="0" applyFont="0" applyFill="0" applyBorder="0" applyAlignment="0" applyProtection="0"/>
    <xf numFmtId="349" fontId="251" fillId="127" borderId="109" applyNumberFormat="0" applyAlignment="0" applyProtection="0"/>
    <xf numFmtId="4" fontId="253" fillId="50" borderId="109" applyNumberFormat="0" applyProtection="0">
      <alignment horizontal="right" vertical="center"/>
    </xf>
    <xf numFmtId="349" fontId="142" fillId="14" borderId="109" applyNumberFormat="0" applyAlignment="0" applyProtection="0"/>
    <xf numFmtId="169" fontId="12" fillId="0" borderId="0" applyFont="0" applyFill="0" applyBorder="0" applyAlignment="0" applyProtection="0"/>
    <xf numFmtId="349" fontId="251" fillId="127" borderId="109" applyNumberFormat="0" applyAlignment="0" applyProtection="0"/>
    <xf numFmtId="4" fontId="53" fillId="45" borderId="109" applyNumberFormat="0" applyProtection="0">
      <alignment horizontal="left" vertical="center" indent="1"/>
    </xf>
    <xf numFmtId="349" fontId="142" fillId="14" borderId="109" applyNumberFormat="0" applyAlignment="0" applyProtection="0"/>
    <xf numFmtId="4" fontId="53" fillId="64" borderId="109" applyNumberFormat="0" applyProtection="0">
      <alignment horizontal="left" vertical="center" indent="1"/>
    </xf>
    <xf numFmtId="4" fontId="53" fillId="26" borderId="109" applyNumberFormat="0" applyProtection="0">
      <alignment horizontal="right" vertical="center"/>
    </xf>
    <xf numFmtId="169" fontId="12" fillId="0" borderId="0" applyFont="0" applyFill="0" applyBorder="0" applyAlignment="0" applyProtection="0"/>
    <xf numFmtId="4" fontId="257" fillId="33" borderId="109" applyNumberFormat="0" applyProtection="0">
      <alignment horizontal="right" vertical="center"/>
    </xf>
    <xf numFmtId="4" fontId="53" fillId="23" borderId="109" applyNumberFormat="0" applyProtection="0">
      <alignment horizontal="right" vertical="center"/>
    </xf>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172" fontId="7" fillId="43" borderId="6">
      <alignment vertical="center"/>
    </xf>
    <xf numFmtId="172" fontId="7" fillId="3" borderId="6">
      <alignment vertical="center"/>
      <protection locked="0"/>
    </xf>
    <xf numFmtId="0" fontId="1" fillId="0" borderId="0"/>
    <xf numFmtId="0" fontId="7" fillId="0" borderId="0"/>
    <xf numFmtId="0" fontId="12" fillId="0" borderId="0"/>
    <xf numFmtId="0" fontId="7" fillId="0" borderId="0"/>
    <xf numFmtId="9" fontId="1" fillId="0" borderId="0" applyFont="0" applyFill="0" applyBorder="0" applyAlignment="0" applyProtection="0"/>
    <xf numFmtId="185" fontId="7" fillId="0" borderId="0"/>
    <xf numFmtId="10" fontId="36" fillId="0" borderId="0" applyFont="0" applyFill="0" applyBorder="0" applyAlignment="0" applyProtection="0">
      <alignment vertical="center"/>
    </xf>
    <xf numFmtId="169" fontId="7" fillId="0" borderId="0" applyFont="0" applyFill="0" applyBorder="0" applyAlignment="0" applyProtection="0"/>
    <xf numFmtId="9" fontId="7" fillId="0" borderId="0" applyFont="0" applyFill="0" applyBorder="0" applyAlignment="0" applyProtection="0"/>
  </cellStyleXfs>
  <cellXfs count="857">
    <xf numFmtId="0" fontId="0" fillId="0" borderId="0" xfId="0"/>
    <xf numFmtId="0" fontId="8" fillId="0" borderId="0" xfId="0" applyFont="1"/>
    <xf numFmtId="0" fontId="10" fillId="42" borderId="0" xfId="7" applyFont="1" applyFill="1"/>
    <xf numFmtId="0" fontId="0" fillId="0" borderId="0" xfId="0" applyAlignment="1">
      <alignment horizontal="center" vertical="top" wrapText="1"/>
    </xf>
    <xf numFmtId="0" fontId="24" fillId="0" borderId="0" xfId="75" applyFont="1"/>
    <xf numFmtId="0" fontId="33" fillId="0" borderId="0" xfId="75" applyFont="1"/>
    <xf numFmtId="0" fontId="30" fillId="47" borderId="0" xfId="90" applyFont="1" applyFill="1" applyAlignment="1">
      <alignment horizontal="left"/>
    </xf>
    <xf numFmtId="0" fontId="24" fillId="0" borderId="0" xfId="93" applyFont="1"/>
    <xf numFmtId="0" fontId="31" fillId="0" borderId="0" xfId="75" applyFont="1"/>
    <xf numFmtId="0" fontId="32" fillId="0" borderId="0" xfId="75" applyFont="1"/>
    <xf numFmtId="0" fontId="0" fillId="0" borderId="0" xfId="0" applyAlignment="1">
      <alignment vertical="center"/>
    </xf>
    <xf numFmtId="0" fontId="0" fillId="0" borderId="0" xfId="0" applyAlignment="1">
      <alignment horizontal="center" wrapText="1"/>
    </xf>
    <xf numFmtId="0" fontId="26" fillId="0" borderId="0" xfId="0" applyFont="1" applyAlignment="1">
      <alignment horizontal="right" indent="1"/>
    </xf>
    <xf numFmtId="0" fontId="0" fillId="0" borderId="0" xfId="0" applyAlignment="1">
      <alignment horizontal="center" vertical="center" wrapText="1"/>
    </xf>
    <xf numFmtId="0" fontId="10" fillId="0" borderId="0" xfId="7" applyFont="1" applyAlignment="1">
      <alignment horizontal="center"/>
    </xf>
    <xf numFmtId="177" fontId="10" fillId="38" borderId="65" xfId="1" applyNumberFormat="1" applyFont="1" applyFill="1" applyBorder="1" applyProtection="1"/>
    <xf numFmtId="177" fontId="10" fillId="38" borderId="66" xfId="1" applyNumberFormat="1" applyFont="1" applyFill="1" applyBorder="1" applyProtection="1"/>
    <xf numFmtId="177" fontId="10" fillId="38" borderId="67" xfId="1" applyNumberFormat="1" applyFont="1" applyFill="1" applyBorder="1" applyProtection="1"/>
    <xf numFmtId="177" fontId="10" fillId="38" borderId="59" xfId="1" applyNumberFormat="1" applyFont="1" applyFill="1" applyBorder="1" applyProtection="1"/>
    <xf numFmtId="177" fontId="10" fillId="38" borderId="60" xfId="1" applyNumberFormat="1" applyFont="1" applyFill="1" applyBorder="1" applyProtection="1"/>
    <xf numFmtId="177" fontId="10" fillId="38" borderId="61" xfId="1" applyNumberFormat="1" applyFont="1" applyFill="1" applyBorder="1" applyProtection="1"/>
    <xf numFmtId="177" fontId="10" fillId="38" borderId="71" xfId="1" applyNumberFormat="1" applyFont="1" applyFill="1" applyBorder="1" applyProtection="1"/>
    <xf numFmtId="177" fontId="10" fillId="38" borderId="72" xfId="1" applyNumberFormat="1" applyFont="1" applyFill="1" applyBorder="1" applyProtection="1"/>
    <xf numFmtId="177" fontId="10" fillId="38" borderId="73" xfId="1" applyNumberFormat="1" applyFont="1" applyFill="1" applyBorder="1" applyProtection="1"/>
    <xf numFmtId="1" fontId="8" fillId="2" borderId="71" xfId="0" applyNumberFormat="1" applyFont="1" applyFill="1" applyBorder="1" applyAlignment="1">
      <alignment horizontal="center" vertical="center"/>
    </xf>
    <xf numFmtId="1" fontId="8" fillId="2" borderId="72" xfId="0" applyNumberFormat="1" applyFont="1" applyFill="1" applyBorder="1" applyAlignment="1">
      <alignment horizontal="center" vertical="center"/>
    </xf>
    <xf numFmtId="177" fontId="11" fillId="38" borderId="71" xfId="1" applyNumberFormat="1" applyFont="1" applyFill="1" applyBorder="1" applyProtection="1"/>
    <xf numFmtId="177" fontId="11"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7" fontId="10" fillId="39" borderId="59" xfId="1" applyNumberFormat="1" applyFont="1" applyFill="1" applyBorder="1" applyProtection="1"/>
    <xf numFmtId="177" fontId="10" fillId="39" borderId="60" xfId="1"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8"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0" fillId="39" borderId="85" xfId="1" applyNumberFormat="1" applyFont="1" applyFill="1" applyBorder="1" applyProtection="1"/>
    <xf numFmtId="177" fontId="10" fillId="39" borderId="81" xfId="1" applyNumberFormat="1" applyFont="1" applyFill="1" applyBorder="1" applyProtection="1"/>
    <xf numFmtId="177" fontId="10" fillId="39" borderId="82" xfId="1" applyNumberFormat="1" applyFont="1" applyFill="1" applyBorder="1" applyProtection="1"/>
    <xf numFmtId="177" fontId="10" fillId="39" borderId="86" xfId="1" applyNumberFormat="1" applyFont="1" applyFill="1" applyBorder="1" applyProtection="1"/>
    <xf numFmtId="177" fontId="10" fillId="39" borderId="87" xfId="1" applyNumberFormat="1" applyFont="1" applyFill="1" applyBorder="1" applyProtection="1"/>
    <xf numFmtId="0" fontId="34" fillId="0" borderId="0" xfId="92" applyAlignment="1">
      <alignment horizontal="left" indent="1"/>
    </xf>
    <xf numFmtId="0" fontId="26" fillId="0" borderId="0" xfId="0" applyFont="1" applyAlignment="1">
      <alignment horizontal="center"/>
    </xf>
    <xf numFmtId="0" fontId="0" fillId="0" borderId="63" xfId="0" applyBorder="1" applyAlignment="1">
      <alignment horizontal="center"/>
    </xf>
    <xf numFmtId="177" fontId="10" fillId="38" borderId="101" xfId="1" applyNumberFormat="1" applyFont="1" applyFill="1" applyBorder="1" applyProtection="1"/>
    <xf numFmtId="10" fontId="0" fillId="0" borderId="64" xfId="0" applyNumberFormat="1" applyBorder="1"/>
    <xf numFmtId="3" fontId="11" fillId="0" borderId="0" xfId="89" applyNumberFormat="1" applyFont="1" applyAlignment="1">
      <alignment horizontal="left" indent="1"/>
    </xf>
    <xf numFmtId="0" fontId="0" fillId="53" borderId="0" xfId="0" applyFill="1" applyAlignment="1">
      <alignment horizontal="left" indent="1"/>
    </xf>
    <xf numFmtId="0" fontId="247"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1" fillId="0" borderId="0" xfId="77" applyNumberFormat="1" applyFont="1" applyFill="1" applyBorder="1" applyAlignment="1" applyProtection="1">
      <alignment horizontal="left" indent="1"/>
    </xf>
    <xf numFmtId="0" fontId="10" fillId="0" borderId="0" xfId="77" applyNumberFormat="1" applyFont="1" applyFill="1" applyBorder="1" applyAlignment="1" applyProtection="1">
      <alignment horizontal="center"/>
    </xf>
    <xf numFmtId="175" fontId="11" fillId="0" borderId="0" xfId="77" applyNumberFormat="1" applyFont="1" applyFill="1" applyBorder="1" applyProtection="1"/>
    <xf numFmtId="177" fontId="10" fillId="38" borderId="68" xfId="1" applyNumberFormat="1" applyFont="1" applyFill="1" applyBorder="1" applyProtection="1"/>
    <xf numFmtId="177" fontId="10" fillId="38" borderId="69" xfId="1" applyNumberFormat="1" applyFont="1" applyFill="1" applyBorder="1" applyProtection="1"/>
    <xf numFmtId="0" fontId="11" fillId="53" borderId="0" xfId="77" applyNumberFormat="1" applyFont="1" applyFill="1" applyBorder="1" applyAlignment="1" applyProtection="1">
      <alignment horizontal="left" indent="1"/>
    </xf>
    <xf numFmtId="0" fontId="10" fillId="53" borderId="0" xfId="77" applyNumberFormat="1" applyFont="1" applyFill="1" applyBorder="1" applyAlignment="1" applyProtection="1">
      <alignment horizontal="center"/>
    </xf>
    <xf numFmtId="175" fontId="11" fillId="53" borderId="0" xfId="77" applyNumberFormat="1" applyFont="1" applyFill="1" applyBorder="1" applyProtection="1"/>
    <xf numFmtId="0" fontId="11" fillId="116" borderId="0" xfId="77" applyNumberFormat="1" applyFont="1" applyFill="1" applyBorder="1" applyAlignment="1" applyProtection="1">
      <alignment horizontal="left" indent="1"/>
    </xf>
    <xf numFmtId="0" fontId="10" fillId="116" borderId="0" xfId="77" applyNumberFormat="1" applyFont="1" applyFill="1" applyBorder="1" applyAlignment="1" applyProtection="1">
      <alignment horizontal="left" indent="1"/>
    </xf>
    <xf numFmtId="0" fontId="10" fillId="42" borderId="0" xfId="7" applyFont="1" applyFill="1" applyAlignment="1">
      <alignment horizontal="left" indent="1"/>
    </xf>
    <xf numFmtId="178" fontId="0" fillId="117" borderId="63" xfId="0" applyNumberFormat="1" applyFill="1" applyBorder="1" applyAlignment="1">
      <alignment horizontal="right" indent="1"/>
    </xf>
    <xf numFmtId="177" fontId="10" fillId="38" borderId="78" xfId="1" applyNumberFormat="1" applyFont="1" applyFill="1" applyBorder="1" applyProtection="1"/>
    <xf numFmtId="177" fontId="10" fillId="38" borderId="89" xfId="1" applyNumberFormat="1" applyFont="1" applyFill="1" applyBorder="1" applyProtection="1"/>
    <xf numFmtId="177" fontId="10" fillId="38" borderId="107" xfId="1" applyNumberFormat="1" applyFont="1" applyFill="1" applyBorder="1" applyProtection="1"/>
    <xf numFmtId="177" fontId="10" fillId="52" borderId="59" xfId="1" applyNumberFormat="1" applyFont="1" applyFill="1" applyBorder="1" applyProtection="1"/>
    <xf numFmtId="0" fontId="8" fillId="0" borderId="0" xfId="0" applyFont="1" applyAlignment="1" applyProtection="1">
      <alignment horizontal="left" indent="1"/>
      <protection locked="0"/>
    </xf>
    <xf numFmtId="0" fontId="0" fillId="0" borderId="0" xfId="0" applyAlignment="1" applyProtection="1">
      <alignment horizontal="left" indent="1"/>
      <protection locked="0"/>
    </xf>
    <xf numFmtId="0" fontId="8" fillId="0" borderId="0" xfId="0" applyFont="1" applyAlignment="1">
      <alignment horizontal="left" indent="1"/>
    </xf>
    <xf numFmtId="0" fontId="0" fillId="0" borderId="0" xfId="0" applyAlignment="1">
      <alignment horizontal="left" vertical="center" wrapText="1" indent="1"/>
    </xf>
    <xf numFmtId="0" fontId="247" fillId="0" borderId="0" xfId="0" applyFont="1" applyAlignment="1">
      <alignment horizontal="left" indent="1"/>
    </xf>
    <xf numFmtId="0" fontId="247" fillId="0" borderId="0" xfId="0" applyFont="1" applyAlignment="1">
      <alignment wrapText="1"/>
    </xf>
    <xf numFmtId="0" fontId="247" fillId="0" borderId="0" xfId="0" applyFont="1"/>
    <xf numFmtId="3" fontId="0" fillId="0" borderId="0" xfId="0" applyNumberFormat="1"/>
    <xf numFmtId="0" fontId="0" fillId="52" borderId="78" xfId="0" applyFill="1" applyBorder="1" applyAlignment="1">
      <alignment horizontal="left" vertical="center" wrapText="1" indent="1"/>
    </xf>
    <xf numFmtId="0" fontId="30" fillId="42" borderId="0" xfId="90" applyFont="1" applyFill="1" applyAlignment="1">
      <alignment horizontal="left"/>
    </xf>
    <xf numFmtId="0" fontId="10"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1" fillId="51" borderId="71" xfId="1" applyNumberFormat="1" applyFont="1" applyFill="1" applyBorder="1" applyProtection="1"/>
    <xf numFmtId="175" fontId="10" fillId="116" borderId="71" xfId="1" applyNumberFormat="1" applyFont="1" applyFill="1" applyBorder="1" applyProtection="1"/>
    <xf numFmtId="175" fontId="10" fillId="116" borderId="72" xfId="1" applyNumberFormat="1" applyFont="1" applyFill="1" applyBorder="1" applyProtection="1"/>
    <xf numFmtId="175" fontId="10" fillId="51" borderId="71" xfId="1" applyNumberFormat="1" applyFont="1" applyFill="1" applyBorder="1" applyProtection="1"/>
    <xf numFmtId="175" fontId="10" fillId="51" borderId="72" xfId="1" applyNumberFormat="1" applyFont="1" applyFill="1" applyBorder="1" applyProtection="1"/>
    <xf numFmtId="0" fontId="260" fillId="47" borderId="0" xfId="90" applyFont="1" applyFill="1" applyAlignment="1">
      <alignment horizontal="left"/>
    </xf>
    <xf numFmtId="0" fontId="259" fillId="47" borderId="0" xfId="0" applyFont="1" applyFill="1"/>
    <xf numFmtId="0" fontId="261" fillId="47" borderId="0" xfId="92" applyFont="1" applyFill="1" applyAlignment="1">
      <alignment wrapText="1"/>
    </xf>
    <xf numFmtId="0" fontId="259" fillId="47" borderId="0" xfId="0" applyFont="1" applyFill="1" applyAlignment="1">
      <alignment wrapText="1"/>
    </xf>
    <xf numFmtId="0" fontId="259" fillId="47" borderId="0" xfId="0" applyFont="1" applyFill="1" applyAlignment="1">
      <alignment horizontal="left" indent="1"/>
    </xf>
    <xf numFmtId="0" fontId="259" fillId="47" borderId="11" xfId="0" applyFont="1" applyFill="1" applyBorder="1" applyAlignment="1">
      <alignment wrapText="1"/>
    </xf>
    <xf numFmtId="0" fontId="259"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0" fillId="0" borderId="99" xfId="89" applyNumberFormat="1" applyFont="1" applyBorder="1" applyAlignment="1">
      <alignment horizontal="left" indent="1"/>
    </xf>
    <xf numFmtId="348" fontId="0" fillId="0" borderId="63" xfId="0" applyNumberFormat="1" applyBorder="1" applyAlignment="1">
      <alignment horizontal="right" indent="1"/>
    </xf>
    <xf numFmtId="3" fontId="10" fillId="0" borderId="97" xfId="89" applyNumberFormat="1" applyFont="1" applyBorder="1" applyAlignment="1">
      <alignment horizontal="left" indent="1"/>
    </xf>
    <xf numFmtId="183" fontId="10" fillId="0" borderId="0" xfId="7" applyNumberFormat="1" applyFont="1" applyAlignment="1">
      <alignment horizontal="center" vertical="center"/>
    </xf>
    <xf numFmtId="0" fontId="10"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0" fillId="0" borderId="0" xfId="0" applyFont="1"/>
    <xf numFmtId="350" fontId="10" fillId="0" borderId="0" xfId="0" applyNumberFormat="1" applyFont="1"/>
    <xf numFmtId="347" fontId="246"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0"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0" fillId="42" borderId="121" xfId="7" applyFont="1" applyFill="1" applyBorder="1" applyAlignment="1">
      <alignment horizontal="left" indent="1"/>
    </xf>
    <xf numFmtId="1" fontId="8" fillId="2" borderId="122" xfId="0" applyNumberFormat="1" applyFont="1" applyFill="1" applyBorder="1" applyAlignment="1">
      <alignment horizontal="center" vertical="center"/>
    </xf>
    <xf numFmtId="1" fontId="8" fillId="2" borderId="123" xfId="0" applyNumberFormat="1" applyFont="1" applyFill="1" applyBorder="1" applyAlignment="1">
      <alignment horizontal="center" vertical="center"/>
    </xf>
    <xf numFmtId="0" fontId="0" fillId="0" borderId="124" xfId="0" applyBorder="1"/>
    <xf numFmtId="177" fontId="10" fillId="38" borderId="121" xfId="1" applyNumberFormat="1" applyFont="1" applyFill="1" applyBorder="1" applyProtection="1"/>
    <xf numFmtId="177" fontId="10" fillId="38" borderId="122" xfId="1" applyNumberFormat="1" applyFont="1" applyFill="1" applyBorder="1" applyProtection="1"/>
    <xf numFmtId="177" fontId="10"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0" fillId="38" borderId="76" xfId="1" applyNumberFormat="1" applyFont="1" applyFill="1" applyBorder="1" applyProtection="1"/>
    <xf numFmtId="177" fontId="11" fillId="38" borderId="125" xfId="1" applyNumberFormat="1" applyFont="1" applyFill="1" applyBorder="1" applyProtection="1"/>
    <xf numFmtId="177" fontId="11" fillId="38" borderId="126" xfId="1" applyNumberFormat="1" applyFont="1" applyFill="1" applyBorder="1" applyProtection="1"/>
    <xf numFmtId="177" fontId="11" fillId="38" borderId="127" xfId="1" applyNumberFormat="1" applyFont="1" applyFill="1" applyBorder="1" applyProtection="1"/>
    <xf numFmtId="0" fontId="0" fillId="0" borderId="128" xfId="0" applyBorder="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0" fillId="0" borderId="0" xfId="90" applyFont="1" applyAlignment="1">
      <alignment horizontal="left"/>
    </xf>
    <xf numFmtId="0" fontId="259" fillId="0" borderId="0" xfId="0" applyFont="1"/>
    <xf numFmtId="0" fontId="259" fillId="0" borderId="0" xfId="0" applyFont="1" applyAlignment="1">
      <alignment wrapText="1"/>
    </xf>
    <xf numFmtId="0" fontId="10" fillId="0" borderId="11" xfId="77" applyNumberFormat="1" applyFont="1" applyFill="1" applyBorder="1" applyAlignment="1" applyProtection="1">
      <alignment horizontal="center"/>
    </xf>
    <xf numFmtId="0" fontId="10" fillId="51" borderId="0" xfId="77" applyNumberFormat="1" applyFont="1" applyFill="1" applyBorder="1" applyAlignment="1" applyProtection="1">
      <alignment horizontal="left" indent="1"/>
    </xf>
    <xf numFmtId="0" fontId="11"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0"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8" fillId="53" borderId="134" xfId="0" applyNumberFormat="1" applyFont="1" applyFill="1" applyBorder="1" applyAlignment="1">
      <alignment horizontal="center" vertical="center"/>
    </xf>
    <xf numFmtId="1" fontId="8"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0" fillId="0" borderId="136" xfId="89" applyNumberFormat="1" applyFont="1" applyBorder="1" applyAlignment="1">
      <alignment horizontal="left" indent="1"/>
    </xf>
    <xf numFmtId="0" fontId="0" fillId="0" borderId="137" xfId="0" applyBorder="1" applyAlignment="1">
      <alignment horizontal="center"/>
    </xf>
    <xf numFmtId="3" fontId="10" fillId="0" borderId="130" xfId="89" applyNumberFormat="1" applyFont="1" applyBorder="1" applyAlignment="1">
      <alignment horizontal="left" indent="1"/>
    </xf>
    <xf numFmtId="3" fontId="10" fillId="0" borderId="140" xfId="89" applyNumberFormat="1" applyFont="1" applyBorder="1" applyAlignment="1">
      <alignment horizontal="left" indent="1"/>
    </xf>
    <xf numFmtId="0" fontId="0" fillId="0" borderId="132" xfId="0" applyBorder="1" applyAlignment="1">
      <alignment horizontal="center"/>
    </xf>
    <xf numFmtId="0" fontId="10"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0" fillId="0" borderId="145" xfId="7" applyFont="1" applyBorder="1" applyAlignment="1">
      <alignment horizontal="center" vertical="center" wrapText="1"/>
    </xf>
    <xf numFmtId="0" fontId="0" fillId="0" borderId="6" xfId="0" applyBorder="1" applyAlignment="1">
      <alignment horizontal="left" vertical="center"/>
    </xf>
    <xf numFmtId="0" fontId="247" fillId="0" borderId="6" xfId="0" applyFont="1" applyBorder="1" applyAlignment="1">
      <alignment horizontal="center" vertical="center"/>
    </xf>
    <xf numFmtId="0" fontId="0" fillId="0" borderId="0" xfId="0" applyAlignment="1" applyProtection="1">
      <alignment horizontal="left" vertical="center"/>
      <protection locked="0"/>
    </xf>
    <xf numFmtId="0" fontId="34"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0" fillId="0" borderId="6" xfId="7" applyFont="1" applyBorder="1" applyAlignment="1">
      <alignment horizontal="left" indent="1"/>
    </xf>
    <xf numFmtId="0" fontId="10" fillId="36" borderId="6" xfId="75" applyFont="1" applyFill="1" applyBorder="1" applyAlignment="1">
      <alignment horizontal="right" vertical="center"/>
    </xf>
    <xf numFmtId="0" fontId="25" fillId="36" borderId="6" xfId="75" applyFont="1" applyFill="1" applyBorder="1"/>
    <xf numFmtId="1" fontId="10" fillId="38" borderId="6" xfId="1" applyNumberFormat="1" applyFont="1" applyFill="1" applyBorder="1" applyAlignment="1" applyProtection="1">
      <alignment horizontal="right" vertical="center"/>
    </xf>
    <xf numFmtId="0" fontId="25" fillId="38" borderId="6" xfId="75" applyFont="1" applyFill="1" applyBorder="1"/>
    <xf numFmtId="0" fontId="10" fillId="0" borderId="6" xfId="7" applyFont="1" applyBorder="1" applyAlignment="1">
      <alignment horizontal="left" wrapText="1" indent="1"/>
    </xf>
    <xf numFmtId="0" fontId="10" fillId="36" borderId="6" xfId="75" applyFont="1" applyFill="1" applyBorder="1" applyAlignment="1">
      <alignment vertical="center"/>
    </xf>
    <xf numFmtId="0" fontId="25" fillId="39" borderId="6" xfId="75" applyFont="1" applyFill="1" applyBorder="1"/>
    <xf numFmtId="0" fontId="25" fillId="40" borderId="6" xfId="75" applyFont="1" applyFill="1" applyBorder="1"/>
    <xf numFmtId="180" fontId="10" fillId="36" borderId="6" xfId="75" applyNumberFormat="1" applyFont="1" applyFill="1" applyBorder="1" applyAlignment="1">
      <alignment vertical="center"/>
    </xf>
    <xf numFmtId="0" fontId="25" fillId="37" borderId="6" xfId="75" applyFont="1" applyFill="1" applyBorder="1"/>
    <xf numFmtId="0" fontId="25" fillId="41" borderId="6" xfId="75" applyFont="1" applyFill="1" applyBorder="1"/>
    <xf numFmtId="0" fontId="25" fillId="0" borderId="6" xfId="75" applyFont="1" applyBorder="1"/>
    <xf numFmtId="0" fontId="259" fillId="47" borderId="128" xfId="0" applyFont="1" applyFill="1" applyBorder="1" applyAlignment="1">
      <alignment wrapText="1"/>
    </xf>
    <xf numFmtId="175" fontId="10" fillId="38" borderId="6" xfId="77" applyNumberFormat="1" applyFont="1" applyFill="1" applyBorder="1" applyAlignment="1" applyProtection="1">
      <alignment vertical="center"/>
    </xf>
    <xf numFmtId="0" fontId="247" fillId="132" borderId="6" xfId="0" applyFont="1" applyFill="1" applyBorder="1" applyAlignment="1">
      <alignment horizontal="center" vertical="center"/>
    </xf>
    <xf numFmtId="10" fontId="10"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0" fillId="42" borderId="6" xfId="7" applyNumberFormat="1" applyFont="1" applyFill="1" applyBorder="1" applyAlignment="1">
      <alignment horizontal="center" vertical="center"/>
    </xf>
    <xf numFmtId="0" fontId="8" fillId="2" borderId="6" xfId="0" applyFont="1" applyFill="1" applyBorder="1" applyAlignment="1">
      <alignment horizontal="center" vertical="center"/>
    </xf>
    <xf numFmtId="0" fontId="11" fillId="2" borderId="6" xfId="7" applyFont="1" applyFill="1" applyBorder="1" applyAlignment="1">
      <alignment horizontal="center" vertical="center"/>
    </xf>
    <xf numFmtId="0" fontId="0" fillId="0" borderId="6" xfId="0" applyBorder="1" applyAlignment="1">
      <alignment wrapText="1"/>
    </xf>
    <xf numFmtId="0" fontId="10"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3" fillId="0" borderId="6" xfId="75" applyFont="1" applyBorder="1" applyAlignment="1">
      <alignment horizontal="center" vertical="center"/>
    </xf>
    <xf numFmtId="0" fontId="24" fillId="0" borderId="6" xfId="75" applyFont="1" applyBorder="1" applyAlignment="1">
      <alignment horizontal="center"/>
    </xf>
    <xf numFmtId="180" fontId="10" fillId="36" borderId="6" xfId="75" applyNumberFormat="1" applyFont="1" applyFill="1" applyBorder="1"/>
    <xf numFmtId="177" fontId="10" fillId="38" borderId="6" xfId="1" applyNumberFormat="1" applyFont="1" applyFill="1" applyBorder="1" applyProtection="1"/>
    <xf numFmtId="177" fontId="10" fillId="38" borderId="6" xfId="1" applyNumberFormat="1" applyFont="1" applyFill="1" applyBorder="1" applyAlignment="1" applyProtection="1">
      <alignment horizontal="right"/>
    </xf>
    <xf numFmtId="9" fontId="9"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1"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0" fillId="51" borderId="0" xfId="1" applyNumberFormat="1" applyFont="1" applyFill="1" applyBorder="1" applyAlignment="1" applyProtection="1">
      <alignment horizontal="left" indent="1"/>
    </xf>
    <xf numFmtId="3" fontId="10" fillId="51" borderId="0" xfId="77" applyNumberFormat="1" applyFont="1" applyFill="1" applyBorder="1" applyAlignment="1" applyProtection="1">
      <alignment horizontal="left" indent="1"/>
    </xf>
    <xf numFmtId="0" fontId="259"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4" fillId="46" borderId="0" xfId="48236" applyFont="1" applyFill="1" applyAlignment="1">
      <alignment horizontal="center" vertical="top" wrapText="1"/>
    </xf>
    <xf numFmtId="0" fontId="0" fillId="0" borderId="157" xfId="0" applyBorder="1"/>
    <xf numFmtId="0" fontId="0" fillId="0" borderId="89" xfId="0" applyBorder="1"/>
    <xf numFmtId="0" fontId="0" fillId="0" borderId="90" xfId="0" applyBorder="1"/>
    <xf numFmtId="0" fontId="273" fillId="135" borderId="0" xfId="51695" applyFont="1" applyFill="1"/>
    <xf numFmtId="0" fontId="0" fillId="101" borderId="0" xfId="0" applyFill="1"/>
    <xf numFmtId="0" fontId="8" fillId="53" borderId="154" xfId="0" applyFont="1" applyFill="1" applyBorder="1" applyAlignment="1">
      <alignment wrapText="1"/>
    </xf>
    <xf numFmtId="0" fontId="8" fillId="53" borderId="155" xfId="0" applyFont="1" applyFill="1" applyBorder="1" applyAlignment="1">
      <alignment wrapText="1"/>
    </xf>
    <xf numFmtId="14" fontId="8" fillId="53" borderId="154" xfId="0" applyNumberFormat="1" applyFont="1" applyFill="1" applyBorder="1" applyAlignment="1">
      <alignment wrapText="1"/>
    </xf>
    <xf numFmtId="353" fontId="8" fillId="53" borderId="154" xfId="77" applyNumberFormat="1" applyFont="1" applyFill="1" applyBorder="1" applyAlignment="1">
      <alignment wrapText="1"/>
    </xf>
    <xf numFmtId="0" fontId="8" fillId="53" borderId="158" xfId="0" applyFont="1" applyFill="1" applyBorder="1" applyAlignment="1">
      <alignment wrapText="1"/>
    </xf>
    <xf numFmtId="0" fontId="0" fillId="0" borderId="6" xfId="0" applyBorder="1" applyAlignment="1">
      <alignment vertical="center" wrapText="1"/>
    </xf>
    <xf numFmtId="15" fontId="244" fillId="46" borderId="156" xfId="48236" applyNumberFormat="1" applyFont="1" applyFill="1" applyBorder="1" applyAlignment="1">
      <alignment horizontal="center" vertical="top" wrapText="1"/>
    </xf>
    <xf numFmtId="0" fontId="244" fillId="46" borderId="156" xfId="48236" applyFont="1" applyFill="1" applyBorder="1" applyAlignment="1">
      <alignment vertical="top" wrapText="1"/>
    </xf>
    <xf numFmtId="0" fontId="244"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0"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7" fillId="0" borderId="0" xfId="0" applyFont="1" applyAlignment="1">
      <alignment horizontal="center" vertical="center"/>
    </xf>
    <xf numFmtId="3" fontId="10" fillId="0" borderId="6" xfId="89" applyNumberFormat="1" applyFont="1" applyBorder="1" applyAlignment="1">
      <alignment horizontal="left" indent="1"/>
    </xf>
    <xf numFmtId="0" fontId="11" fillId="0" borderId="6" xfId="7" applyFont="1" applyBorder="1" applyAlignment="1">
      <alignment horizontal="left" indent="1"/>
    </xf>
    <xf numFmtId="178" fontId="10" fillId="38" borderId="6" xfId="1" applyNumberFormat="1" applyFont="1" applyFill="1" applyBorder="1" applyAlignment="1">
      <alignment horizontal="right" vertical="center"/>
    </xf>
    <xf numFmtId="3" fontId="10" fillId="136" borderId="6" xfId="89" applyNumberFormat="1" applyFont="1" applyFill="1" applyBorder="1" applyAlignment="1">
      <alignment horizontal="left" indent="1"/>
    </xf>
    <xf numFmtId="184" fontId="10"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1" fillId="0" borderId="0" xfId="0" applyFont="1"/>
    <xf numFmtId="0" fontId="271" fillId="0" borderId="0" xfId="0" applyFont="1" applyAlignment="1">
      <alignment horizontal="left" indent="1"/>
    </xf>
    <xf numFmtId="178" fontId="0" fillId="52" borderId="63" xfId="0" applyNumberFormat="1" applyFill="1" applyBorder="1" applyAlignment="1">
      <alignment horizontal="right" indent="1"/>
    </xf>
    <xf numFmtId="0" fontId="259" fillId="0" borderId="0" xfId="0" applyFont="1" applyAlignment="1">
      <alignment horizontal="left" indent="1"/>
    </xf>
    <xf numFmtId="0" fontId="25" fillId="0" borderId="0" xfId="75" applyFont="1" applyProtection="1">
      <protection locked="0"/>
    </xf>
    <xf numFmtId="0" fontId="25" fillId="0" borderId="0" xfId="75" applyFont="1" applyAlignment="1">
      <alignment horizontal="left" indent="1"/>
    </xf>
    <xf numFmtId="0" fontId="25" fillId="0" borderId="0" xfId="75" applyFont="1" applyAlignment="1">
      <alignment horizontal="left" vertical="center" indent="1"/>
    </xf>
    <xf numFmtId="0" fontId="10" fillId="0" borderId="0" xfId="7" applyFont="1" applyAlignment="1">
      <alignment horizontal="left" indent="1"/>
    </xf>
    <xf numFmtId="0" fontId="0" fillId="52" borderId="157" xfId="0" applyFill="1" applyBorder="1" applyAlignment="1">
      <alignment horizontal="center" wrapText="1"/>
    </xf>
    <xf numFmtId="169" fontId="247" fillId="0" borderId="0" xfId="0" applyNumberFormat="1" applyFont="1"/>
    <xf numFmtId="0" fontId="260" fillId="47" borderId="0" xfId="90" applyFont="1" applyFill="1" applyAlignment="1" applyProtection="1">
      <alignment horizontal="left" indent="1"/>
      <protection locked="0"/>
    </xf>
    <xf numFmtId="0" fontId="260" fillId="47" borderId="0" xfId="90" applyFont="1" applyFill="1" applyAlignment="1" applyProtection="1">
      <alignment horizontal="left"/>
      <protection locked="0"/>
    </xf>
    <xf numFmtId="0" fontId="30" fillId="47" borderId="0" xfId="90" applyFont="1" applyFill="1" applyAlignment="1" applyProtection="1">
      <alignment horizontal="left"/>
      <protection locked="0"/>
    </xf>
    <xf numFmtId="0" fontId="32" fillId="47" borderId="0" xfId="75" applyFont="1" applyFill="1" applyProtection="1">
      <protection locked="0"/>
    </xf>
    <xf numFmtId="0" fontId="32" fillId="47" borderId="11" xfId="75" applyFont="1" applyFill="1" applyBorder="1" applyProtection="1">
      <protection locked="0"/>
    </xf>
    <xf numFmtId="0" fontId="30" fillId="47" borderId="128" xfId="90" applyFont="1" applyFill="1" applyBorder="1" applyAlignment="1" applyProtection="1">
      <alignment horizontal="left"/>
      <protection locked="0"/>
    </xf>
    <xf numFmtId="0" fontId="32" fillId="47" borderId="128" xfId="75" applyFont="1" applyFill="1" applyBorder="1" applyProtection="1">
      <protection locked="0"/>
    </xf>
    <xf numFmtId="0" fontId="32"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8"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8" fillId="2" borderId="59" xfId="0" applyNumberFormat="1" applyFont="1" applyFill="1" applyBorder="1" applyAlignment="1" applyProtection="1">
      <alignment horizontal="center" vertical="center" wrapText="1"/>
      <protection locked="0"/>
    </xf>
    <xf numFmtId="1" fontId="8"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29" fillId="0" borderId="0" xfId="0" applyFont="1" applyProtection="1">
      <protection locked="0"/>
    </xf>
    <xf numFmtId="0" fontId="0" fillId="51" borderId="0" xfId="0" applyFill="1" applyAlignment="1" applyProtection="1">
      <alignment horizontal="left" indent="1"/>
      <protection locked="0"/>
    </xf>
    <xf numFmtId="0" fontId="31" fillId="47" borderId="152" xfId="75" applyFont="1" applyFill="1" applyBorder="1"/>
    <xf numFmtId="0" fontId="260" fillId="47" borderId="0" xfId="90" applyFont="1" applyFill="1" applyAlignment="1">
      <alignment horizontal="left" indent="1"/>
    </xf>
    <xf numFmtId="0" fontId="32" fillId="47" borderId="0" xfId="75" applyFont="1" applyFill="1"/>
    <xf numFmtId="0" fontId="32" fillId="47" borderId="11" xfId="75" applyFont="1" applyFill="1" applyBorder="1"/>
    <xf numFmtId="0" fontId="30" fillId="47" borderId="128" xfId="90" applyFont="1" applyFill="1" applyBorder="1" applyAlignment="1">
      <alignment horizontal="left"/>
    </xf>
    <xf numFmtId="0" fontId="32" fillId="47" borderId="128" xfId="75" applyFont="1" applyFill="1" applyBorder="1"/>
    <xf numFmtId="0" fontId="32"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8" fillId="2" borderId="71" xfId="0" applyFont="1" applyFill="1" applyBorder="1" applyAlignment="1">
      <alignment horizontal="center" vertical="center"/>
    </xf>
    <xf numFmtId="1" fontId="8" fillId="2" borderId="59" xfId="0" applyNumberFormat="1" applyFont="1" applyFill="1" applyBorder="1" applyAlignment="1">
      <alignment horizontal="center" vertical="center" wrapText="1"/>
    </xf>
    <xf numFmtId="1" fontId="8" fillId="2" borderId="61" xfId="0" applyNumberFormat="1" applyFont="1" applyFill="1" applyBorder="1" applyAlignment="1">
      <alignment horizontal="center" vertical="center" wrapText="1"/>
    </xf>
    <xf numFmtId="1" fontId="8" fillId="2" borderId="59" xfId="0" applyNumberFormat="1" applyFont="1" applyFill="1" applyBorder="1" applyAlignment="1">
      <alignment horizontal="center" vertical="center"/>
    </xf>
    <xf numFmtId="0" fontId="8" fillId="53" borderId="0" xfId="0" applyFont="1" applyFill="1" applyAlignment="1">
      <alignment horizontal="left" vertical="center" indent="1"/>
    </xf>
    <xf numFmtId="0" fontId="0" fillId="53" borderId="0" xfId="0" applyFill="1" applyAlignment="1">
      <alignment vertical="center"/>
    </xf>
    <xf numFmtId="0" fontId="8"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8" fillId="0" borderId="0" xfId="0" applyNumberFormat="1" applyFont="1"/>
    <xf numFmtId="175" fontId="8"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0" fillId="0" borderId="0" xfId="1" applyNumberFormat="1" applyFont="1" applyAlignment="1" applyProtection="1">
      <alignment horizontal="left" indent="1"/>
    </xf>
    <xf numFmtId="0" fontId="8" fillId="51" borderId="0" xfId="0" applyFont="1" applyFill="1" applyAlignment="1">
      <alignment horizontal="left" indent="1"/>
    </xf>
    <xf numFmtId="1" fontId="0" fillId="51" borderId="0" xfId="0" applyNumberFormat="1" applyFill="1" applyAlignment="1">
      <alignment horizontal="center"/>
    </xf>
    <xf numFmtId="0" fontId="10" fillId="51" borderId="0" xfId="0" applyFont="1" applyFill="1" applyAlignment="1">
      <alignment horizontal="left" indent="1"/>
    </xf>
    <xf numFmtId="0" fontId="0" fillId="47" borderId="152" xfId="0" applyFill="1" applyBorder="1" applyProtection="1">
      <protection locked="0"/>
    </xf>
    <xf numFmtId="0" fontId="30" fillId="47" borderId="0" xfId="90" applyFont="1" applyFill="1" applyAlignment="1" applyProtection="1">
      <alignment horizontal="center" vertical="center"/>
      <protection locked="0"/>
    </xf>
    <xf numFmtId="0" fontId="260" fillId="47" borderId="128" xfId="90" applyFont="1" applyFill="1" applyBorder="1" applyAlignment="1" applyProtection="1">
      <alignment horizontal="left" indent="1"/>
      <protection locked="0"/>
    </xf>
    <xf numFmtId="0" fontId="30"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8" fillId="0" borderId="0" xfId="0" applyNumberFormat="1" applyFont="1" applyAlignment="1" applyProtection="1">
      <alignment horizontal="center"/>
      <protection locked="0"/>
    </xf>
    <xf numFmtId="0" fontId="8"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1" fillId="0" borderId="0" xfId="0" applyFont="1" applyAlignment="1" applyProtection="1">
      <alignment horizontal="left" vertical="top" indent="1"/>
      <protection locked="0"/>
    </xf>
    <xf numFmtId="0" fontId="8"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8" fillId="0" borderId="0" xfId="0" applyNumberFormat="1" applyFont="1" applyAlignment="1" applyProtection="1">
      <alignment horizontal="right"/>
      <protection locked="0"/>
    </xf>
    <xf numFmtId="0" fontId="10"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7" fillId="0" borderId="0" xfId="0" applyFont="1" applyProtection="1">
      <protection locked="0"/>
    </xf>
    <xf numFmtId="1" fontId="8" fillId="0" borderId="0" xfId="0" applyNumberFormat="1" applyFont="1" applyAlignment="1" applyProtection="1">
      <alignment horizontal="right"/>
      <protection locked="0"/>
    </xf>
    <xf numFmtId="0" fontId="10" fillId="42" borderId="0" xfId="0" applyFont="1" applyFill="1" applyAlignment="1" applyProtection="1">
      <alignment horizontal="left" vertical="center" indent="1"/>
      <protection locked="0"/>
    </xf>
    <xf numFmtId="0" fontId="10" fillId="0" borderId="0" xfId="0" applyFont="1" applyAlignment="1" applyProtection="1">
      <alignment horizontal="left" vertical="center" indent="1"/>
      <protection locked="0"/>
    </xf>
    <xf numFmtId="1" fontId="8"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7" fillId="0" borderId="0" xfId="0" applyFont="1" applyAlignment="1" applyProtection="1">
      <alignment horizontal="left"/>
      <protection locked="0"/>
    </xf>
    <xf numFmtId="0" fontId="26" fillId="0" borderId="0" xfId="0" applyFont="1" applyProtection="1">
      <protection locked="0"/>
    </xf>
    <xf numFmtId="0" fontId="10"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1" fillId="0" borderId="0" xfId="1" applyNumberFormat="1" applyFont="1" applyFill="1" applyBorder="1" applyProtection="1">
      <protection locked="0"/>
    </xf>
    <xf numFmtId="170" fontId="11"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6" fillId="0" borderId="157" xfId="0" applyFont="1" applyBorder="1" applyProtection="1">
      <protection locked="0"/>
    </xf>
    <xf numFmtId="0" fontId="8" fillId="0" borderId="157" xfId="0" applyFont="1" applyBorder="1" applyProtection="1">
      <protection locked="0"/>
    </xf>
    <xf numFmtId="0" fontId="8" fillId="0" borderId="157" xfId="0" applyFont="1" applyBorder="1" applyAlignment="1" applyProtection="1">
      <alignment horizontal="left" vertical="top"/>
      <protection locked="0"/>
    </xf>
    <xf numFmtId="0" fontId="0" fillId="0" borderId="11" xfId="0" applyBorder="1" applyProtection="1">
      <protection locked="0"/>
    </xf>
    <xf numFmtId="0" fontId="8"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8"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8"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8" fillId="51" borderId="59" xfId="1" applyNumberFormat="1" applyFont="1" applyFill="1" applyBorder="1" applyAlignment="1" applyProtection="1">
      <alignment horizontal="right" vertical="top"/>
    </xf>
    <xf numFmtId="170" fontId="10"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0" fillId="54" borderId="6" xfId="75" applyFont="1" applyFill="1" applyBorder="1" applyAlignment="1">
      <alignment horizontal="center" vertical="center"/>
    </xf>
    <xf numFmtId="351" fontId="0" fillId="52" borderId="6" xfId="0" applyNumberFormat="1" applyFill="1" applyBorder="1"/>
    <xf numFmtId="170" fontId="10" fillId="38" borderId="6" xfId="1" applyNumberFormat="1" applyFont="1" applyFill="1" applyBorder="1" applyProtection="1"/>
    <xf numFmtId="170" fontId="11" fillId="38" borderId="6" xfId="1" applyNumberFormat="1" applyFont="1" applyFill="1" applyBorder="1" applyProtection="1"/>
    <xf numFmtId="177" fontId="0" fillId="51" borderId="59" xfId="0" applyNumberFormat="1" applyFill="1" applyBorder="1" applyAlignment="1">
      <alignment horizontal="right" vertical="top"/>
    </xf>
    <xf numFmtId="170" fontId="11" fillId="38" borderId="11" xfId="1" applyNumberFormat="1" applyFont="1" applyFill="1" applyBorder="1" applyProtection="1"/>
    <xf numFmtId="170" fontId="11" fillId="52" borderId="6" xfId="1" applyNumberFormat="1" applyFont="1" applyFill="1" applyBorder="1" applyProtection="1"/>
    <xf numFmtId="0" fontId="32" fillId="47" borderId="152" xfId="75" applyFont="1" applyFill="1" applyBorder="1" applyProtection="1">
      <protection locked="0"/>
    </xf>
    <xf numFmtId="1" fontId="8" fillId="2" borderId="71" xfId="0" applyNumberFormat="1" applyFont="1" applyFill="1" applyBorder="1" applyAlignment="1" applyProtection="1">
      <alignment horizontal="center" vertical="center"/>
      <protection locked="0"/>
    </xf>
    <xf numFmtId="1" fontId="8" fillId="2" borderId="72" xfId="0" applyNumberFormat="1" applyFont="1" applyFill="1" applyBorder="1" applyAlignment="1" applyProtection="1">
      <alignment horizontal="center" vertical="center"/>
      <protection locked="0"/>
    </xf>
    <xf numFmtId="1" fontId="8" fillId="2" borderId="73" xfId="0" applyNumberFormat="1" applyFont="1" applyFill="1" applyBorder="1" applyAlignment="1" applyProtection="1">
      <alignment horizontal="center" wrapText="1"/>
      <protection locked="0"/>
    </xf>
    <xf numFmtId="0" fontId="8"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8"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2"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8" fillId="0" borderId="0" xfId="0" applyFont="1" applyAlignment="1" applyProtection="1">
      <alignment horizontal="center" vertical="center" wrapText="1"/>
      <protection locked="0"/>
    </xf>
    <xf numFmtId="0" fontId="8"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8"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8"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6"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0" fillId="52" borderId="59" xfId="2" applyNumberFormat="1" applyFont="1" applyFill="1" applyBorder="1" applyAlignment="1" applyProtection="1">
      <alignment vertical="center"/>
    </xf>
    <xf numFmtId="170" fontId="10" fillId="52" borderId="61" xfId="2" applyNumberFormat="1" applyFont="1" applyFill="1" applyBorder="1" applyAlignment="1" applyProtection="1">
      <alignment vertical="center"/>
    </xf>
    <xf numFmtId="170" fontId="10" fillId="52" borderId="68" xfId="2" applyNumberFormat="1" applyFont="1" applyFill="1" applyBorder="1" applyAlignment="1" applyProtection="1">
      <alignment vertical="center"/>
    </xf>
    <xf numFmtId="170" fontId="10"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0" fillId="52" borderId="101" xfId="2" applyNumberFormat="1" applyFont="1" applyFill="1" applyBorder="1" applyAlignment="1" applyProtection="1">
      <alignment vertical="center"/>
    </xf>
    <xf numFmtId="177" fontId="10" fillId="52" borderId="78" xfId="2" applyNumberFormat="1" applyFont="1" applyFill="1" applyBorder="1" applyAlignment="1" applyProtection="1">
      <alignment vertical="center"/>
    </xf>
    <xf numFmtId="177" fontId="10" fillId="52" borderId="102" xfId="2" applyNumberFormat="1" applyFont="1" applyFill="1" applyBorder="1" applyAlignment="1" applyProtection="1">
      <alignment vertical="center"/>
    </xf>
    <xf numFmtId="177" fontId="10"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0" fillId="52" borderId="102" xfId="2" applyNumberFormat="1" applyFont="1" applyFill="1" applyBorder="1" applyAlignment="1" applyProtection="1">
      <alignment vertical="top"/>
    </xf>
    <xf numFmtId="177" fontId="10" fillId="52" borderId="108" xfId="2" applyNumberFormat="1" applyFont="1" applyFill="1" applyBorder="1" applyAlignment="1" applyProtection="1">
      <alignment vertical="top"/>
    </xf>
    <xf numFmtId="177" fontId="8"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0"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2" fillId="47" borderId="0" xfId="90" applyFont="1" applyFill="1" applyAlignment="1" applyProtection="1">
      <alignment horizontal="left"/>
      <protection locked="0"/>
    </xf>
    <xf numFmtId="0" fontId="35" fillId="47" borderId="0" xfId="90" applyFont="1" applyFill="1" applyAlignment="1" applyProtection="1">
      <alignment horizontal="center" vertical="center"/>
      <protection locked="0"/>
    </xf>
    <xf numFmtId="0" fontId="35" fillId="47" borderId="0" xfId="90" applyFont="1" applyFill="1" applyAlignment="1" applyProtection="1">
      <alignment horizontal="left"/>
      <protection locked="0"/>
    </xf>
    <xf numFmtId="0" fontId="35" fillId="47" borderId="128" xfId="90" applyFont="1" applyFill="1" applyBorder="1" applyAlignment="1" applyProtection="1">
      <alignment horizontal="center" vertical="center"/>
      <protection locked="0"/>
    </xf>
    <xf numFmtId="0" fontId="35" fillId="47" borderId="128" xfId="90" applyFont="1" applyFill="1" applyBorder="1" applyAlignment="1" applyProtection="1">
      <alignment horizontal="left"/>
      <protection locked="0"/>
    </xf>
    <xf numFmtId="0" fontId="266" fillId="53" borderId="0" xfId="0" applyFont="1" applyFill="1" applyAlignment="1" applyProtection="1">
      <alignment horizontal="left" vertical="top"/>
      <protection locked="0"/>
    </xf>
    <xf numFmtId="0" fontId="264"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0"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8" fillId="3" borderId="0" xfId="0" applyFont="1" applyFill="1" applyAlignment="1" applyProtection="1">
      <alignment horizontal="left" vertical="top"/>
      <protection locked="0"/>
    </xf>
    <xf numFmtId="0" fontId="8"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4"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5" fillId="41" borderId="6" xfId="75" applyFont="1" applyFill="1" applyBorder="1" applyProtection="1">
      <protection locked="0"/>
    </xf>
    <xf numFmtId="0" fontId="0" fillId="0" borderId="0" xfId="0" applyAlignment="1" applyProtection="1">
      <alignment horizontal="right"/>
      <protection locked="0"/>
    </xf>
    <xf numFmtId="173" fontId="37" fillId="48" borderId="0" xfId="94" applyProtection="1">
      <alignment vertical="center"/>
      <protection locked="0"/>
    </xf>
    <xf numFmtId="173" fontId="270" fillId="48" borderId="0" xfId="94" applyFont="1" applyProtection="1">
      <alignment vertical="center"/>
      <protection locked="0"/>
    </xf>
    <xf numFmtId="0" fontId="0" fillId="51" borderId="0" xfId="0" applyFill="1" applyAlignment="1" applyProtection="1">
      <alignment horizontal="left" vertical="top"/>
      <protection locked="0"/>
    </xf>
    <xf numFmtId="177" fontId="8"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0" fillId="47" borderId="128" xfId="90" applyFont="1" applyFill="1" applyBorder="1" applyAlignment="1" applyProtection="1">
      <alignment horizontal="left"/>
      <protection locked="0"/>
    </xf>
    <xf numFmtId="0" fontId="30" fillId="0" borderId="0" xfId="90" applyFont="1" applyAlignment="1" applyProtection="1">
      <alignment horizontal="left"/>
      <protection locked="0"/>
    </xf>
    <xf numFmtId="0" fontId="32" fillId="0" borderId="0" xfId="75" applyFont="1" applyProtection="1">
      <protection locked="0"/>
    </xf>
    <xf numFmtId="1" fontId="8" fillId="2" borderId="73" xfId="0" applyNumberFormat="1" applyFont="1" applyFill="1" applyBorder="1" applyAlignment="1" applyProtection="1">
      <alignment horizontal="center" vertical="center"/>
      <protection locked="0"/>
    </xf>
    <xf numFmtId="1" fontId="8" fillId="2" borderId="85" xfId="0" applyNumberFormat="1" applyFont="1" applyFill="1" applyBorder="1" applyAlignment="1" applyProtection="1">
      <alignment horizontal="center" vertical="center" wrapText="1"/>
      <protection locked="0"/>
    </xf>
    <xf numFmtId="1" fontId="8" fillId="2" borderId="73" xfId="0" applyNumberFormat="1" applyFont="1" applyFill="1" applyBorder="1" applyAlignment="1" applyProtection="1">
      <alignment horizontal="center" vertical="center" wrapText="1"/>
      <protection locked="0"/>
    </xf>
    <xf numFmtId="1" fontId="8" fillId="2" borderId="6" xfId="0" applyNumberFormat="1" applyFont="1" applyFill="1" applyBorder="1" applyAlignment="1" applyProtection="1">
      <alignment horizontal="center" vertical="center"/>
      <protection locked="0"/>
    </xf>
    <xf numFmtId="173" fontId="11" fillId="0" borderId="0" xfId="0" applyNumberFormat="1" applyFont="1" applyAlignment="1" applyProtection="1">
      <alignment horizontal="left" vertical="center"/>
      <protection locked="0"/>
    </xf>
    <xf numFmtId="0" fontId="27" fillId="0" borderId="0" xfId="0" applyFont="1" applyProtection="1">
      <protection locked="0"/>
    </xf>
    <xf numFmtId="178" fontId="0" fillId="0" borderId="0" xfId="0" applyNumberFormat="1" applyAlignment="1" applyProtection="1">
      <alignment horizontal="left" vertical="top"/>
      <protection locked="0"/>
    </xf>
    <xf numFmtId="173" fontId="10" fillId="0" borderId="0" xfId="0" applyNumberFormat="1" applyFont="1" applyAlignment="1" applyProtection="1">
      <alignment horizontal="left" vertical="center" indent="1"/>
      <protection locked="0"/>
    </xf>
    <xf numFmtId="0" fontId="11" fillId="0" borderId="0" xfId="85" applyFont="1" applyAlignment="1" applyProtection="1">
      <alignment horizontal="left" vertical="center" wrapText="1"/>
      <protection locked="0"/>
    </xf>
    <xf numFmtId="0" fontId="10" fillId="0" borderId="0" xfId="85" applyFont="1" applyAlignment="1" applyProtection="1">
      <alignment horizontal="left" vertical="center" wrapText="1" indent="1"/>
      <protection locked="0"/>
    </xf>
    <xf numFmtId="177" fontId="10" fillId="3" borderId="62" xfId="2" applyNumberFormat="1" applyFont="1" applyFill="1" applyBorder="1" applyProtection="1">
      <protection locked="0"/>
    </xf>
    <xf numFmtId="0" fontId="10" fillId="42" borderId="0" xfId="75" applyFont="1" applyFill="1" applyAlignment="1" applyProtection="1">
      <alignment horizontal="center" vertical="top"/>
      <protection locked="0"/>
    </xf>
    <xf numFmtId="177" fontId="10" fillId="0" borderId="0" xfId="2" applyNumberFormat="1" applyFont="1" applyFill="1" applyBorder="1" applyProtection="1">
      <protection locked="0"/>
    </xf>
    <xf numFmtId="0" fontId="10" fillId="0" borderId="0" xfId="7" applyFont="1" applyAlignment="1" applyProtection="1">
      <alignment horizontal="left" vertical="center" wrapText="1" indent="1"/>
      <protection locked="0"/>
    </xf>
    <xf numFmtId="177" fontId="10" fillId="0" borderId="0" xfId="1" applyNumberFormat="1" applyFont="1" applyFill="1" applyBorder="1" applyProtection="1">
      <protection locked="0"/>
    </xf>
    <xf numFmtId="177" fontId="10"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0" fillId="42" borderId="0" xfId="0" applyNumberFormat="1" applyFont="1" applyFill="1" applyAlignment="1" applyProtection="1">
      <alignment horizontal="left" vertical="center" indent="1"/>
      <protection locked="0"/>
    </xf>
    <xf numFmtId="177" fontId="11" fillId="42" borderId="28" xfId="1" applyNumberFormat="1" applyFont="1" applyFill="1" applyBorder="1" applyProtection="1">
      <protection locked="0"/>
    </xf>
    <xf numFmtId="177" fontId="11" fillId="42" borderId="28" xfId="2" applyNumberFormat="1" applyFont="1" applyFill="1" applyBorder="1" applyAlignment="1" applyProtection="1">
      <alignment horizontal="right" vertical="center"/>
      <protection locked="0"/>
    </xf>
    <xf numFmtId="173" fontId="11" fillId="0" borderId="0" xfId="0" applyNumberFormat="1" applyFont="1" applyAlignment="1" applyProtection="1">
      <alignment horizontal="left" vertical="center" indent="1"/>
      <protection locked="0"/>
    </xf>
    <xf numFmtId="0" fontId="8" fillId="53" borderId="0" xfId="0" applyFont="1" applyFill="1" applyProtection="1">
      <protection locked="0"/>
    </xf>
    <xf numFmtId="0" fontId="247"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8"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7" fillId="116" borderId="0" xfId="0" applyFont="1" applyFill="1" applyAlignment="1" applyProtection="1">
      <alignment horizontal="left" vertical="top"/>
      <protection locked="0"/>
    </xf>
    <xf numFmtId="0" fontId="247" fillId="0" borderId="0" xfId="0" applyFont="1" applyAlignment="1" applyProtection="1">
      <alignment horizontal="left" vertical="top"/>
      <protection locked="0"/>
    </xf>
    <xf numFmtId="177" fontId="10"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8"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0" fillId="37" borderId="71" xfId="75" applyFont="1" applyFill="1" applyBorder="1" applyAlignment="1">
      <alignment horizontal="center" vertical="top"/>
    </xf>
    <xf numFmtId="0" fontId="10"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0" fillId="52" borderId="71" xfId="2" applyNumberFormat="1" applyFont="1" applyFill="1" applyBorder="1" applyAlignment="1" applyProtection="1">
      <alignment horizontal="right" vertical="center"/>
    </xf>
    <xf numFmtId="177" fontId="10" fillId="52" borderId="73" xfId="2" applyNumberFormat="1" applyFont="1" applyFill="1" applyBorder="1" applyAlignment="1" applyProtection="1">
      <alignment horizontal="right" vertical="center"/>
    </xf>
    <xf numFmtId="177" fontId="10" fillId="3" borderId="6" xfId="2" applyNumberFormat="1" applyFont="1" applyFill="1" applyBorder="1" applyProtection="1">
      <protection locked="0"/>
    </xf>
    <xf numFmtId="0" fontId="29"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0" fillId="3" borderId="59" xfId="1" applyNumberFormat="1" applyFont="1" applyFill="1" applyBorder="1" applyProtection="1">
      <protection locked="0"/>
    </xf>
    <xf numFmtId="0" fontId="10" fillId="0" borderId="0" xfId="85" applyFont="1" applyAlignment="1" applyProtection="1">
      <alignment horizontal="left" vertical="center" wrapText="1"/>
      <protection locked="0"/>
    </xf>
    <xf numFmtId="0" fontId="10" fillId="0" borderId="0" xfId="75" applyFont="1" applyAlignment="1" applyProtection="1">
      <alignment horizontal="center" vertical="top"/>
      <protection locked="0"/>
    </xf>
    <xf numFmtId="177" fontId="8" fillId="51" borderId="71" xfId="1" applyNumberFormat="1" applyFont="1" applyFill="1" applyBorder="1" applyAlignment="1" applyProtection="1">
      <alignment horizontal="right"/>
    </xf>
    <xf numFmtId="177" fontId="10" fillId="51" borderId="59" xfId="1" applyNumberFormat="1" applyFont="1" applyFill="1" applyBorder="1" applyProtection="1"/>
    <xf numFmtId="177" fontId="10" fillId="51" borderId="62" xfId="1" applyNumberFormat="1" applyFont="1" applyFill="1" applyBorder="1" applyProtection="1"/>
    <xf numFmtId="177" fontId="8"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0" fillId="38" borderId="104" xfId="1" applyNumberFormat="1" applyFont="1" applyFill="1" applyBorder="1" applyProtection="1"/>
    <xf numFmtId="177" fontId="10"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0" fillId="52" borderId="65" xfId="75" applyNumberFormat="1" applyFont="1" applyFill="1" applyBorder="1" applyAlignment="1">
      <alignment vertical="top"/>
    </xf>
    <xf numFmtId="9" fontId="10"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0" fillId="47" borderId="0" xfId="90" applyFont="1" applyFill="1" applyAlignment="1" applyProtection="1">
      <alignment horizontal="center"/>
      <protection locked="0"/>
    </xf>
    <xf numFmtId="0" fontId="11" fillId="0" borderId="0" xfId="0" applyFont="1" applyAlignment="1" applyProtection="1">
      <alignment horizontal="left" vertical="top"/>
      <protection locked="0"/>
    </xf>
    <xf numFmtId="0" fontId="247"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0" fillId="131" borderId="60" xfId="2" applyNumberFormat="1" applyFont="1" applyFill="1" applyBorder="1" applyProtection="1">
      <protection locked="0"/>
    </xf>
    <xf numFmtId="177" fontId="10" fillId="131" borderId="68" xfId="2" applyNumberFormat="1" applyFont="1" applyFill="1" applyBorder="1" applyProtection="1">
      <protection locked="0"/>
    </xf>
    <xf numFmtId="177" fontId="10"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0" fillId="131" borderId="59" xfId="2" applyNumberFormat="1" applyFont="1" applyFill="1" applyBorder="1" applyProtection="1">
      <protection locked="0"/>
    </xf>
    <xf numFmtId="177" fontId="10" fillId="3" borderId="76" xfId="2" applyNumberFormat="1" applyFont="1" applyFill="1" applyBorder="1" applyProtection="1">
      <protection locked="0"/>
    </xf>
    <xf numFmtId="177" fontId="10" fillId="3" borderId="87" xfId="2" applyNumberFormat="1" applyFont="1" applyFill="1" applyBorder="1" applyProtection="1">
      <protection locked="0"/>
    </xf>
    <xf numFmtId="0" fontId="8" fillId="0" borderId="0" xfId="0" applyFont="1" applyAlignment="1" applyProtection="1">
      <alignment vertical="top"/>
      <protection locked="0"/>
    </xf>
    <xf numFmtId="177" fontId="10" fillId="131" borderId="71" xfId="2" applyNumberFormat="1" applyFont="1" applyFill="1" applyBorder="1" applyProtection="1">
      <protection locked="0"/>
    </xf>
    <xf numFmtId="177" fontId="10" fillId="131" borderId="6" xfId="2" applyNumberFormat="1" applyFont="1" applyFill="1" applyBorder="1" applyProtection="1">
      <protection locked="0"/>
    </xf>
    <xf numFmtId="177" fontId="11" fillId="3" borderId="74" xfId="2" applyNumberFormat="1" applyFont="1" applyFill="1" applyBorder="1" applyProtection="1">
      <protection locked="0"/>
    </xf>
    <xf numFmtId="177" fontId="11" fillId="3" borderId="75" xfId="2" applyNumberFormat="1" applyFont="1" applyFill="1" applyBorder="1" applyProtection="1">
      <protection locked="0"/>
    </xf>
    <xf numFmtId="177" fontId="11" fillId="0" borderId="0" xfId="2" applyNumberFormat="1" applyFont="1" applyFill="1" applyBorder="1" applyProtection="1">
      <protection locked="0"/>
    </xf>
    <xf numFmtId="352" fontId="10" fillId="0" borderId="0" xfId="2" applyNumberFormat="1" applyFont="1" applyFill="1" applyBorder="1" applyAlignment="1" applyProtection="1">
      <alignment horizontal="center"/>
      <protection locked="0"/>
    </xf>
    <xf numFmtId="177" fontId="268"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1" fillId="0" borderId="0" xfId="2" applyNumberFormat="1" applyFont="1" applyFill="1" applyBorder="1" applyProtection="1">
      <protection locked="0"/>
    </xf>
    <xf numFmtId="0" fontId="27"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5" fillId="39" borderId="6" xfId="75" applyNumberFormat="1" applyFont="1" applyFill="1" applyBorder="1"/>
    <xf numFmtId="177" fontId="11" fillId="52" borderId="59" xfId="2" applyNumberFormat="1" applyFont="1" applyFill="1" applyBorder="1" applyProtection="1"/>
    <xf numFmtId="177" fontId="11" fillId="52" borderId="60" xfId="2" applyNumberFormat="1" applyFont="1" applyFill="1" applyBorder="1" applyProtection="1"/>
    <xf numFmtId="177" fontId="11" fillId="52" borderId="74" xfId="2" applyNumberFormat="1" applyFont="1" applyFill="1" applyBorder="1" applyProtection="1"/>
    <xf numFmtId="177" fontId="11" fillId="52" borderId="122" xfId="2" applyNumberFormat="1" applyFont="1" applyFill="1" applyBorder="1" applyProtection="1"/>
    <xf numFmtId="177" fontId="11" fillId="52" borderId="71" xfId="2" applyNumberFormat="1" applyFont="1" applyFill="1" applyBorder="1" applyProtection="1"/>
    <xf numFmtId="177" fontId="11" fillId="52" borderId="149" xfId="2" applyNumberFormat="1" applyFont="1" applyFill="1" applyBorder="1" applyProtection="1"/>
    <xf numFmtId="177" fontId="11" fillId="52" borderId="124" xfId="2" applyNumberFormat="1" applyFont="1" applyFill="1" applyBorder="1" applyProtection="1"/>
    <xf numFmtId="352" fontId="10" fillId="54" borderId="71" xfId="2" applyNumberFormat="1" applyFont="1" applyFill="1" applyBorder="1" applyAlignment="1" applyProtection="1">
      <alignment horizontal="center"/>
    </xf>
    <xf numFmtId="352" fontId="10" fillId="54" borderId="149" xfId="2" applyNumberFormat="1" applyFont="1" applyFill="1" applyBorder="1" applyAlignment="1" applyProtection="1">
      <alignment horizontal="center"/>
    </xf>
    <xf numFmtId="352" fontId="10" fillId="54" borderId="124" xfId="2" applyNumberFormat="1" applyFont="1" applyFill="1" applyBorder="1" applyAlignment="1" applyProtection="1">
      <alignment horizontal="center"/>
    </xf>
    <xf numFmtId="351" fontId="11"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0" fillId="52" borderId="71" xfId="2" applyNumberFormat="1" applyFont="1" applyFill="1" applyBorder="1" applyProtection="1"/>
    <xf numFmtId="10" fontId="10" fillId="52" borderId="72" xfId="2" applyNumberFormat="1" applyFont="1" applyFill="1" applyBorder="1" applyProtection="1"/>
    <xf numFmtId="0" fontId="269" fillId="47" borderId="128" xfId="90" applyFont="1" applyFill="1" applyBorder="1" applyAlignment="1" applyProtection="1">
      <alignment horizontal="center"/>
      <protection locked="0"/>
    </xf>
    <xf numFmtId="0" fontId="244" fillId="0" borderId="0" xfId="90" applyFont="1" applyAlignment="1" applyProtection="1">
      <alignment horizontal="left"/>
      <protection locked="0"/>
    </xf>
    <xf numFmtId="0" fontId="245" fillId="0" borderId="0" xfId="0" applyFont="1" applyProtection="1">
      <protection locked="0"/>
    </xf>
    <xf numFmtId="0" fontId="247" fillId="116" borderId="0" xfId="0" applyFont="1" applyFill="1" applyAlignment="1" applyProtection="1">
      <alignment vertical="top"/>
      <protection locked="0"/>
    </xf>
    <xf numFmtId="0" fontId="8"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2" fillId="0" borderId="0" xfId="0" applyFont="1" applyProtection="1">
      <protection locked="0"/>
    </xf>
    <xf numFmtId="177" fontId="0" fillId="0" borderId="0" xfId="0" applyNumberFormat="1" applyAlignment="1" applyProtection="1">
      <alignment horizontal="right" vertical="center"/>
      <protection locked="0"/>
    </xf>
    <xf numFmtId="173" fontId="11" fillId="0" borderId="0" xfId="0" applyNumberFormat="1" applyFont="1" applyAlignment="1" applyProtection="1">
      <alignment vertical="center"/>
      <protection locked="0"/>
    </xf>
    <xf numFmtId="177" fontId="10" fillId="0" borderId="0" xfId="0" applyNumberFormat="1" applyFont="1" applyAlignment="1" applyProtection="1">
      <alignment horizontal="left" vertical="center" indent="1"/>
      <protection locked="0"/>
    </xf>
    <xf numFmtId="173" fontId="29" fillId="0" borderId="0" xfId="0" applyNumberFormat="1" applyFont="1" applyAlignment="1" applyProtection="1">
      <alignment horizontal="left" vertical="center" indent="1"/>
      <protection locked="0"/>
    </xf>
    <xf numFmtId="0" fontId="11" fillId="53" borderId="0" xfId="85" applyFont="1" applyFill="1" applyAlignment="1" applyProtection="1">
      <alignment horizontal="left" vertical="center" wrapText="1"/>
      <protection locked="0"/>
    </xf>
    <xf numFmtId="0" fontId="10" fillId="53" borderId="0" xfId="85" applyFont="1" applyFill="1" applyAlignment="1" applyProtection="1">
      <alignment horizontal="left" vertical="center" wrapText="1"/>
      <protection locked="0"/>
    </xf>
    <xf numFmtId="177" fontId="10" fillId="0" borderId="0" xfId="2" applyNumberFormat="1" applyFont="1" applyProtection="1">
      <protection locked="0"/>
    </xf>
    <xf numFmtId="1" fontId="8"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0" fillId="52" borderId="62" xfId="2" applyNumberFormat="1" applyFont="1" applyFill="1" applyBorder="1" applyProtection="1"/>
    <xf numFmtId="0" fontId="8"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0" borderId="0" xfId="0" applyNumberFormat="1" applyProtection="1">
      <protection locked="0"/>
    </xf>
    <xf numFmtId="348" fontId="8"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8"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0" fillId="3" borderId="6" xfId="2" applyNumberFormat="1" applyFont="1" applyFill="1" applyBorder="1" applyProtection="1">
      <protection locked="0"/>
    </xf>
    <xf numFmtId="14" fontId="10" fillId="42" borderId="0" xfId="2" applyNumberFormat="1" applyFont="1" applyFill="1" applyBorder="1" applyProtection="1">
      <protection locked="0"/>
    </xf>
    <xf numFmtId="14" fontId="10" fillId="51" borderId="0" xfId="2" applyNumberFormat="1" applyFont="1" applyFill="1" applyBorder="1" applyAlignment="1" applyProtection="1">
      <alignment horizontal="center" vertical="center"/>
      <protection locked="0"/>
    </xf>
    <xf numFmtId="14" fontId="10"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0" fillId="0" borderId="0" xfId="0" applyNumberFormat="1" applyFont="1" applyAlignment="1" applyProtection="1">
      <alignment vertical="center"/>
      <protection locked="0"/>
    </xf>
    <xf numFmtId="0" fontId="8" fillId="0" borderId="0" xfId="0" applyFont="1" applyAlignment="1">
      <alignment wrapText="1"/>
    </xf>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8" fillId="53" borderId="162" xfId="0" applyNumberFormat="1" applyFont="1" applyFill="1" applyBorder="1" applyAlignment="1">
      <alignment horizontal="center" vertical="center"/>
    </xf>
    <xf numFmtId="1" fontId="8"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8" fillId="53" borderId="175" xfId="0" applyNumberFormat="1" applyFont="1" applyFill="1" applyBorder="1" applyAlignment="1">
      <alignment horizontal="center" vertical="center"/>
    </xf>
    <xf numFmtId="1" fontId="8" fillId="53" borderId="176" xfId="0" applyNumberFormat="1" applyFont="1" applyFill="1" applyBorder="1" applyAlignment="1">
      <alignment horizontal="center" vertical="center"/>
    </xf>
    <xf numFmtId="1" fontId="8" fillId="53" borderId="177" xfId="0" applyNumberFormat="1" applyFont="1" applyFill="1" applyBorder="1" applyAlignment="1">
      <alignment horizontal="center" vertical="center"/>
    </xf>
    <xf numFmtId="1" fontId="8"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5"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0" fillId="52" borderId="59" xfId="1" applyFont="1" applyFill="1" applyBorder="1" applyAlignment="1" applyProtection="1">
      <alignment vertical="center"/>
    </xf>
    <xf numFmtId="169" fontId="10"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3"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0" fillId="52" borderId="6" xfId="2" applyNumberFormat="1" applyFont="1" applyFill="1" applyBorder="1" applyProtection="1"/>
    <xf numFmtId="0" fontId="10"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0" fillId="0" borderId="121" xfId="7" applyNumberFormat="1" applyFont="1" applyBorder="1" applyAlignment="1">
      <alignment horizontal="center" vertical="center"/>
    </xf>
    <xf numFmtId="0" fontId="8" fillId="2" borderId="150" xfId="0" applyFont="1" applyFill="1" applyBorder="1" applyAlignment="1">
      <alignment horizontal="center" vertical="center"/>
    </xf>
    <xf numFmtId="0" fontId="11"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0" borderId="150" xfId="0" applyBorder="1" applyAlignment="1">
      <alignment horizontal="center" vertical="top"/>
    </xf>
    <xf numFmtId="0" fontId="0" fillId="54" borderId="6" xfId="0" applyFill="1" applyBorder="1" applyAlignment="1">
      <alignment horizontal="center" vertical="center" wrapText="1"/>
    </xf>
    <xf numFmtId="0" fontId="0" fillId="0" borderId="182" xfId="0" applyBorder="1" applyAlignment="1">
      <alignment vertical="top" wrapText="1"/>
    </xf>
    <xf numFmtId="0" fontId="0" fillId="0" borderId="180" xfId="0" applyBorder="1" applyAlignment="1">
      <alignment vertical="center"/>
    </xf>
    <xf numFmtId="0" fontId="274" fillId="0" borderId="6" xfId="0" applyFont="1" applyBorder="1"/>
    <xf numFmtId="0" fontId="274" fillId="0" borderId="6" xfId="0" applyFont="1" applyBorder="1" applyAlignment="1">
      <alignment vertical="center"/>
    </xf>
    <xf numFmtId="0" fontId="0" fillId="0" borderId="121" xfId="0" applyBorder="1" applyAlignment="1">
      <alignment vertical="center" wrapText="1"/>
    </xf>
    <xf numFmtId="348" fontId="25" fillId="39" borderId="6" xfId="1" applyNumberFormat="1" applyFont="1" applyFill="1" applyBorder="1" applyAlignment="1">
      <alignment horizontal="left" vertical="center"/>
    </xf>
    <xf numFmtId="1" fontId="8" fillId="0" borderId="121" xfId="0" applyNumberFormat="1" applyFont="1" applyBorder="1" applyAlignment="1">
      <alignment horizontal="left" indent="1"/>
    </xf>
    <xf numFmtId="0" fontId="271" fillId="0" borderId="0" xfId="0" applyFont="1" applyAlignment="1">
      <alignment wrapText="1"/>
    </xf>
    <xf numFmtId="0" fontId="275" fillId="0" borderId="0" xfId="0" applyFont="1" applyAlignment="1">
      <alignment horizontal="left" indent="1"/>
    </xf>
    <xf numFmtId="0" fontId="0" fillId="0" borderId="120" xfId="0" applyBorder="1" applyAlignment="1">
      <alignment vertical="center" wrapText="1"/>
    </xf>
    <xf numFmtId="0" fontId="0" fillId="0" borderId="171" xfId="0" applyBorder="1" applyAlignment="1">
      <alignment vertical="center" wrapText="1"/>
    </xf>
    <xf numFmtId="0" fontId="10"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6"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6" fillId="47" borderId="0" xfId="90" applyFont="1" applyFill="1" applyAlignment="1">
      <alignment horizontal="left"/>
    </xf>
    <xf numFmtId="0" fontId="276" fillId="47" borderId="151" xfId="90" applyFont="1" applyFill="1" applyBorder="1" applyAlignment="1">
      <alignment horizontal="left"/>
    </xf>
    <xf numFmtId="0" fontId="276" fillId="47" borderId="157" xfId="90" applyFont="1" applyFill="1" applyBorder="1" applyAlignment="1">
      <alignment horizontal="left"/>
    </xf>
    <xf numFmtId="0" fontId="276" fillId="47" borderId="151" xfId="90" applyFont="1" applyFill="1" applyBorder="1" applyAlignment="1" applyProtection="1">
      <alignment horizontal="left"/>
      <protection locked="0"/>
    </xf>
    <xf numFmtId="0" fontId="276" fillId="47" borderId="157" xfId="90" applyFont="1" applyFill="1" applyBorder="1" applyAlignment="1" applyProtection="1">
      <alignment horizontal="left"/>
      <protection locked="0"/>
    </xf>
    <xf numFmtId="0" fontId="276" fillId="47" borderId="0" xfId="90" applyFont="1" applyFill="1" applyAlignment="1" applyProtection="1">
      <alignment horizontal="left"/>
      <protection locked="0"/>
    </xf>
    <xf numFmtId="0" fontId="277" fillId="47" borderId="151" xfId="90" applyFont="1" applyFill="1" applyBorder="1" applyAlignment="1" applyProtection="1">
      <alignment horizontal="left"/>
      <protection locked="0"/>
    </xf>
    <xf numFmtId="0" fontId="276" fillId="47" borderId="128" xfId="90" applyFont="1" applyFill="1" applyBorder="1" applyAlignment="1" applyProtection="1">
      <alignment horizontal="left"/>
      <protection locked="0"/>
    </xf>
    <xf numFmtId="0" fontId="277" fillId="47" borderId="128" xfId="90" applyFont="1" applyFill="1" applyBorder="1" applyAlignment="1" applyProtection="1">
      <alignment horizontal="left"/>
      <protection locked="0"/>
    </xf>
    <xf numFmtId="0" fontId="278" fillId="0" borderId="0" xfId="0" applyFont="1" applyProtection="1">
      <protection locked="0"/>
    </xf>
    <xf numFmtId="0" fontId="278" fillId="0" borderId="151" xfId="0" applyFont="1" applyBorder="1" applyProtection="1">
      <protection locked="0"/>
    </xf>
    <xf numFmtId="0" fontId="278" fillId="0" borderId="157" xfId="0" applyFont="1" applyBorder="1" applyProtection="1">
      <protection locked="0"/>
    </xf>
    <xf numFmtId="0" fontId="279" fillId="0" borderId="157" xfId="0" applyFont="1" applyBorder="1" applyProtection="1">
      <protection locked="0"/>
    </xf>
    <xf numFmtId="0" fontId="279" fillId="0" borderId="0" xfId="0" applyFont="1" applyAlignment="1" applyProtection="1">
      <alignment horizontal="left" vertical="top"/>
      <protection locked="0"/>
    </xf>
    <xf numFmtId="0" fontId="280"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7" borderId="0" xfId="0" applyFill="1" applyProtection="1">
      <protection locked="0"/>
    </xf>
    <xf numFmtId="0" fontId="10"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7" fillId="116" borderId="0" xfId="0" applyFont="1" applyFill="1" applyAlignment="1" applyProtection="1">
      <alignment horizontal="left" vertical="top" wrapText="1"/>
      <protection locked="0"/>
    </xf>
    <xf numFmtId="0" fontId="259" fillId="47" borderId="21" xfId="0" applyFont="1" applyFill="1" applyBorder="1" applyAlignment="1">
      <alignment wrapText="1"/>
    </xf>
    <xf numFmtId="0" fontId="0" fillId="52" borderId="21" xfId="0" applyFill="1" applyBorder="1"/>
    <xf numFmtId="0" fontId="260" fillId="47" borderId="21" xfId="90" applyFont="1" applyFill="1" applyBorder="1" applyAlignment="1">
      <alignment horizontal="left" indent="1"/>
    </xf>
    <xf numFmtId="0" fontId="260" fillId="47" borderId="21" xfId="90" applyFont="1" applyFill="1" applyBorder="1" applyAlignment="1">
      <alignment horizontal="left"/>
    </xf>
    <xf numFmtId="0" fontId="30" fillId="47" borderId="21" xfId="90" applyFont="1" applyFill="1" applyBorder="1" applyAlignment="1">
      <alignment horizontal="left"/>
    </xf>
    <xf numFmtId="0" fontId="32" fillId="47" borderId="21" xfId="75" applyFont="1" applyFill="1" applyBorder="1"/>
    <xf numFmtId="0" fontId="259"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0" fillId="47" borderId="21" xfId="90" applyFont="1" applyFill="1" applyBorder="1" applyAlignment="1" applyProtection="1">
      <alignment horizontal="left" indent="1"/>
      <protection locked="0"/>
    </xf>
    <xf numFmtId="0" fontId="30" fillId="47" borderId="21" xfId="90" applyFont="1" applyFill="1" applyBorder="1" applyAlignment="1" applyProtection="1">
      <alignment horizontal="center" vertical="center"/>
      <protection locked="0"/>
    </xf>
    <xf numFmtId="0" fontId="30" fillId="47" borderId="21" xfId="90" applyFont="1" applyFill="1" applyBorder="1" applyAlignment="1" applyProtection="1">
      <alignment horizontal="left"/>
      <protection locked="0"/>
    </xf>
    <xf numFmtId="0" fontId="32" fillId="47" borderId="21" xfId="75" applyFont="1" applyFill="1" applyBorder="1" applyProtection="1">
      <protection locked="0"/>
    </xf>
    <xf numFmtId="0" fontId="262" fillId="47" borderId="21" xfId="90" applyFont="1" applyFill="1" applyBorder="1" applyAlignment="1" applyProtection="1">
      <alignment horizontal="left"/>
      <protection locked="0"/>
    </xf>
    <xf numFmtId="0" fontId="35" fillId="47" borderId="21" xfId="90" applyFont="1" applyFill="1" applyBorder="1" applyAlignment="1" applyProtection="1">
      <alignment horizontal="center" vertical="center"/>
      <protection locked="0"/>
    </xf>
    <xf numFmtId="0" fontId="35" fillId="47" borderId="21" xfId="90" applyFont="1" applyFill="1" applyBorder="1" applyAlignment="1" applyProtection="1">
      <alignment horizontal="left"/>
      <protection locked="0"/>
    </xf>
    <xf numFmtId="0" fontId="260" fillId="47" borderId="21" xfId="90" applyFont="1" applyFill="1" applyBorder="1" applyAlignment="1" applyProtection="1">
      <alignment horizontal="left"/>
      <protection locked="0"/>
    </xf>
    <xf numFmtId="0" fontId="30"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14" fontId="10" fillId="3" borderId="6" xfId="2" applyNumberFormat="1" applyFont="1" applyFill="1" applyBorder="1" applyAlignment="1" applyProtection="1">
      <alignment horizontal="center" vertical="center"/>
      <protection locked="0"/>
    </xf>
    <xf numFmtId="14" fontId="8" fillId="0" borderId="0" xfId="0" applyNumberFormat="1" applyFont="1" applyProtection="1">
      <protection locked="0"/>
    </xf>
    <xf numFmtId="183" fontId="0" fillId="0" borderId="6" xfId="0" applyNumberFormat="1" applyBorder="1" applyAlignment="1">
      <alignment horizontal="center" vertical="center"/>
    </xf>
    <xf numFmtId="183" fontId="10" fillId="0" borderId="6" xfId="7" applyNumberFormat="1" applyFont="1" applyBorder="1" applyAlignment="1">
      <alignment horizontal="center" vertical="center"/>
    </xf>
    <xf numFmtId="354" fontId="10" fillId="38" borderId="59" xfId="77" applyNumberFormat="1" applyFont="1" applyFill="1" applyBorder="1" applyProtection="1"/>
    <xf numFmtId="354" fontId="10" fillId="38" borderId="122" xfId="77" applyNumberFormat="1" applyFont="1" applyFill="1" applyBorder="1" applyProtection="1"/>
    <xf numFmtId="354" fontId="11" fillId="38" borderId="125" xfId="77" applyNumberFormat="1" applyFont="1" applyFill="1" applyBorder="1" applyProtection="1"/>
    <xf numFmtId="354" fontId="11" fillId="38" borderId="127" xfId="77" applyNumberFormat="1" applyFont="1" applyFill="1" applyBorder="1" applyProtection="1"/>
    <xf numFmtId="354" fontId="11" fillId="38" borderId="126" xfId="77" applyNumberFormat="1" applyFont="1" applyFill="1" applyBorder="1" applyProtection="1"/>
    <xf numFmtId="354" fontId="10" fillId="38" borderId="76" xfId="77" applyNumberFormat="1" applyFont="1" applyFill="1" applyBorder="1" applyProtection="1"/>
    <xf numFmtId="354" fontId="10" fillId="38" borderId="61" xfId="77" applyNumberFormat="1" applyFont="1" applyFill="1" applyBorder="1" applyProtection="1"/>
    <xf numFmtId="354" fontId="11" fillId="38" borderId="129" xfId="77" applyNumberFormat="1" applyFont="1" applyFill="1" applyBorder="1" applyProtection="1"/>
    <xf numFmtId="354" fontId="10" fillId="38" borderId="77" xfId="77" applyNumberFormat="1" applyFont="1" applyFill="1" applyBorder="1" applyProtection="1"/>
    <xf numFmtId="354" fontId="10" fillId="38" borderId="70" xfId="77" applyNumberFormat="1" applyFont="1" applyFill="1" applyBorder="1" applyProtection="1"/>
    <xf numFmtId="354" fontId="0" fillId="0" borderId="0" xfId="0" applyNumberFormat="1"/>
    <xf numFmtId="354" fontId="10" fillId="38" borderId="64" xfId="77" applyNumberFormat="1" applyFont="1" applyFill="1" applyBorder="1" applyProtection="1"/>
    <xf numFmtId="354" fontId="8" fillId="0" borderId="0" xfId="0" applyNumberFormat="1" applyFont="1"/>
    <xf numFmtId="354" fontId="10" fillId="38" borderId="68" xfId="77" applyNumberFormat="1" applyFont="1" applyFill="1" applyBorder="1" applyProtection="1"/>
    <xf numFmtId="0" fontId="0" fillId="3" borderId="6" xfId="0" applyFill="1" applyBorder="1" applyAlignment="1" applyProtection="1">
      <alignment horizontal="center" vertical="center" wrapText="1"/>
      <protection locked="0"/>
    </xf>
    <xf numFmtId="43" fontId="0" fillId="0" borderId="0" xfId="0" applyNumberFormat="1" applyProtection="1">
      <protection locked="0"/>
    </xf>
    <xf numFmtId="43" fontId="0" fillId="0" borderId="0" xfId="0" applyNumberFormat="1" applyAlignment="1" applyProtection="1">
      <alignment horizontal="left" vertical="top"/>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8" fillId="0" borderId="159" xfId="0" applyNumberFormat="1" applyFont="1" applyBorder="1" applyAlignment="1">
      <alignment horizontal="center" vertical="center"/>
    </xf>
    <xf numFmtId="1" fontId="8" fillId="0" borderId="160" xfId="0" applyNumberFormat="1" applyFont="1" applyBorder="1" applyAlignment="1">
      <alignment horizontal="center" vertical="center"/>
    </xf>
    <xf numFmtId="1" fontId="8" fillId="0" borderId="161" xfId="0" applyNumberFormat="1" applyFont="1" applyBorder="1" applyAlignment="1">
      <alignment horizontal="center" vertical="center"/>
    </xf>
    <xf numFmtId="1" fontId="8" fillId="0" borderId="173" xfId="0" applyNumberFormat="1" applyFont="1" applyBorder="1" applyAlignment="1">
      <alignment horizontal="center" vertical="center"/>
    </xf>
    <xf numFmtId="1" fontId="8"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0" fillId="36" borderId="6" xfId="75" applyFont="1" applyFill="1" applyBorder="1" applyAlignment="1">
      <alignment horizontal="left" vertical="top" wrapText="1"/>
    </xf>
    <xf numFmtId="0" fontId="0" fillId="0" borderId="6" xfId="0" applyBorder="1" applyAlignment="1">
      <alignment horizontal="left" vertical="top" wrapText="1"/>
    </xf>
    <xf numFmtId="0" fontId="33"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0">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FFCC"/>
      <color rgb="FFFFCC99"/>
      <color rgb="FFCCFFCC"/>
      <color rgb="FFFFFFAB"/>
      <color rgb="FFC0C0C0"/>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2200560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1058487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sqref="A1:XFD1"/>
    </sheetView>
  </sheetViews>
  <sheetFormatPr defaultRowHeight="12.75"/>
  <cols>
    <col min="1" max="1" width="8.375" customWidth="1"/>
    <col min="2" max="2" width="41.5" customWidth="1"/>
    <col min="3" max="6" width="14.125" customWidth="1"/>
    <col min="7" max="7" width="40.875" style="32" customWidth="1"/>
    <col min="8" max="8" width="3.5" customWidth="1"/>
    <col min="9" max="9" width="14.125" customWidth="1"/>
  </cols>
  <sheetData>
    <row r="1" spans="1:10" s="792" customFormat="1" ht="57" customHeight="1"/>
    <row r="2" spans="1:10" ht="20.25">
      <c r="A2" s="725" t="s">
        <v>0</v>
      </c>
      <c r="B2" s="89"/>
      <c r="C2" s="89"/>
      <c r="D2" s="90"/>
      <c r="E2" s="91"/>
      <c r="F2" s="89"/>
      <c r="G2" s="92"/>
      <c r="H2" s="89"/>
      <c r="I2" s="89"/>
    </row>
    <row r="3" spans="1:10" ht="20.25">
      <c r="A3" s="725" t="str">
        <f>Licensee</f>
        <v>SPD</v>
      </c>
      <c r="B3" s="89"/>
      <c r="C3" s="89"/>
      <c r="D3" s="91"/>
      <c r="E3" s="91"/>
      <c r="F3" s="89"/>
      <c r="G3" s="92"/>
      <c r="H3" s="89"/>
      <c r="I3" s="89"/>
    </row>
    <row r="4" spans="1:10" ht="20.25">
      <c r="A4" s="725" t="s">
        <v>1</v>
      </c>
      <c r="B4" s="89"/>
      <c r="C4" s="89"/>
      <c r="D4" s="91"/>
      <c r="E4" s="91"/>
      <c r="F4" s="89"/>
      <c r="G4" s="92"/>
      <c r="H4" s="89"/>
      <c r="I4" s="89"/>
    </row>
    <row r="5" spans="1:10" ht="20.25">
      <c r="A5" s="144"/>
      <c r="B5" s="145"/>
      <c r="C5" s="145"/>
      <c r="D5" s="146"/>
      <c r="E5" s="146"/>
      <c r="F5" s="145"/>
      <c r="G5" s="260"/>
      <c r="H5" s="145"/>
      <c r="I5" s="145"/>
    </row>
    <row r="6" spans="1:10" ht="14.25">
      <c r="A6" s="7"/>
      <c r="B6" s="179" t="s">
        <v>2</v>
      </c>
      <c r="C6" s="186" cm="1">
        <f t="array" ref="C6">INDEX(Data!$E$63:'Data'!$E$91,MATCH(Licensee,Data!$B$63:$B$91,0),0)</f>
        <v>2024</v>
      </c>
      <c r="D6" s="146"/>
      <c r="E6" s="146"/>
      <c r="H6" s="261"/>
    </row>
    <row r="7" spans="1:10" ht="13.5" customHeight="1">
      <c r="A7" s="7"/>
      <c r="B7" s="179" t="s">
        <v>3</v>
      </c>
      <c r="C7" s="180" t="s">
        <v>4</v>
      </c>
      <c r="D7" s="146"/>
      <c r="E7" s="146"/>
      <c r="F7" s="181"/>
      <c r="G7" s="262" t="s">
        <v>5</v>
      </c>
      <c r="H7" s="261"/>
    </row>
    <row r="8" spans="1:10" ht="13.5" customHeight="1">
      <c r="A8" s="7"/>
      <c r="B8" s="179" t="s">
        <v>6</v>
      </c>
      <c r="C8" s="666" t="str">
        <f>INDEX(Data!$A$63:$A$91,MATCH($C$7,Data!$B$63:$B$91,0),0)&amp;"2"</f>
        <v>ED2</v>
      </c>
      <c r="D8" s="146"/>
      <c r="E8" s="146"/>
      <c r="F8" s="183"/>
      <c r="G8" s="262" t="s">
        <v>7</v>
      </c>
      <c r="H8" s="261"/>
    </row>
    <row r="9" spans="1:10" ht="25.5">
      <c r="A9" s="7"/>
      <c r="B9" s="184" t="s">
        <v>8</v>
      </c>
      <c r="C9" s="185">
        <v>2026</v>
      </c>
      <c r="D9" s="146"/>
      <c r="E9" s="146"/>
      <c r="F9" s="186"/>
      <c r="G9" s="263" t="s">
        <v>9</v>
      </c>
      <c r="H9" s="261"/>
    </row>
    <row r="10" spans="1:10" ht="14.25">
      <c r="A10" s="7"/>
      <c r="B10" s="179" t="s">
        <v>10</v>
      </c>
      <c r="C10" s="185"/>
      <c r="D10" s="146"/>
      <c r="E10" s="146"/>
      <c r="F10" s="187"/>
      <c r="G10" s="262" t="s">
        <v>11</v>
      </c>
      <c r="H10" s="261"/>
    </row>
    <row r="11" spans="1:10" ht="14.25">
      <c r="A11" s="7"/>
      <c r="B11" s="179" t="s">
        <v>12</v>
      </c>
      <c r="C11" s="188"/>
      <c r="D11" s="146"/>
      <c r="E11" s="146"/>
      <c r="F11" s="189"/>
      <c r="G11" s="262" t="s">
        <v>13</v>
      </c>
      <c r="H11" s="261"/>
    </row>
    <row r="12" spans="1:10" ht="14.25">
      <c r="A12" s="7"/>
      <c r="D12" s="146"/>
      <c r="E12" s="146"/>
      <c r="F12" s="190"/>
      <c r="G12" s="262" t="s">
        <v>14</v>
      </c>
      <c r="H12" s="261"/>
    </row>
    <row r="13" spans="1:10" ht="14.25">
      <c r="A13" s="7"/>
      <c r="D13" s="146"/>
      <c r="E13" s="146"/>
      <c r="F13" s="191"/>
      <c r="G13" s="262" t="s">
        <v>15</v>
      </c>
      <c r="H13" s="261"/>
    </row>
    <row r="14" spans="1:10">
      <c r="A14" s="7"/>
      <c r="D14" s="146"/>
      <c r="E14" s="146"/>
      <c r="F14" s="2"/>
      <c r="G14" s="264"/>
    </row>
    <row r="15" spans="1:10">
      <c r="C15" s="146"/>
      <c r="F15" s="146"/>
      <c r="G15"/>
      <c r="H15" s="146"/>
      <c r="J15" s="146"/>
    </row>
    <row r="16" spans="1:10">
      <c r="C16" s="146"/>
      <c r="F16" s="146"/>
      <c r="G16"/>
      <c r="H16" s="146"/>
      <c r="J16" s="146"/>
    </row>
    <row r="17" spans="3:10">
      <c r="C17" s="146"/>
      <c r="F17" s="146"/>
      <c r="G17"/>
      <c r="H17" s="146"/>
      <c r="J17" s="146"/>
    </row>
    <row r="18" spans="3:10">
      <c r="C18" s="146"/>
      <c r="F18" s="146"/>
      <c r="G18"/>
      <c r="H18" s="146"/>
      <c r="J18" s="146"/>
    </row>
    <row r="19" spans="3:10">
      <c r="C19" s="146"/>
      <c r="F19" s="146"/>
      <c r="G19"/>
      <c r="H19" s="146"/>
      <c r="J19" s="146"/>
    </row>
    <row r="20" spans="3:10">
      <c r="C20" s="146"/>
      <c r="F20" s="146"/>
      <c r="G20"/>
      <c r="H20" s="146"/>
      <c r="J20" s="146"/>
    </row>
    <row r="21" spans="3:10">
      <c r="J21" s="146"/>
    </row>
    <row r="22" spans="3:10">
      <c r="C22" s="146"/>
      <c r="F22" s="146"/>
      <c r="G22"/>
      <c r="H22" s="146"/>
      <c r="J22" s="146"/>
    </row>
    <row r="23" spans="3:10">
      <c r="C23" s="146"/>
      <c r="F23" s="146"/>
      <c r="G23"/>
      <c r="H23" s="146"/>
      <c r="J23" s="146"/>
    </row>
    <row r="24" spans="3:10">
      <c r="C24" s="146"/>
      <c r="F24" s="146"/>
      <c r="G24"/>
      <c r="H24" s="146"/>
      <c r="J24" s="146"/>
    </row>
    <row r="25" spans="3:10">
      <c r="C25" s="146"/>
      <c r="F25" s="146"/>
      <c r="G25"/>
      <c r="H25" s="146"/>
      <c r="J25" s="146"/>
    </row>
    <row r="26" spans="3:10">
      <c r="C26" s="146"/>
      <c r="F26" s="146"/>
      <c r="G26"/>
      <c r="H26" s="146"/>
      <c r="J26" s="146"/>
    </row>
    <row r="27" spans="3:10">
      <c r="C27" s="146"/>
      <c r="F27" s="146"/>
      <c r="G27"/>
      <c r="H27" s="146"/>
      <c r="J27" s="14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&amp;C_x000D_&amp;1#&amp;"Aptos"&amp;12&amp;K0000FF Internal Use</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726" t="s">
        <v>16</v>
      </c>
      <c r="B1" s="745"/>
      <c r="C1" s="745"/>
      <c r="D1" s="745"/>
      <c r="E1" s="745"/>
      <c r="F1" s="745"/>
      <c r="G1" s="745"/>
      <c r="H1" s="745"/>
      <c r="I1" s="745"/>
      <c r="J1" s="745"/>
      <c r="K1" s="745"/>
      <c r="L1" s="745"/>
      <c r="M1" s="745"/>
      <c r="N1" s="226"/>
    </row>
    <row r="2" spans="1:14" ht="20.25">
      <c r="A2" s="727" t="str">
        <f>Licensee</f>
        <v>SPD</v>
      </c>
      <c r="B2" s="91"/>
      <c r="C2" s="91"/>
      <c r="D2" s="91"/>
      <c r="E2" s="91"/>
      <c r="F2" s="91"/>
      <c r="G2" s="91"/>
      <c r="H2" s="91"/>
      <c r="I2" s="91"/>
      <c r="J2" s="91"/>
      <c r="K2" s="91"/>
      <c r="L2" s="91"/>
      <c r="M2" s="91"/>
      <c r="N2" s="93"/>
    </row>
    <row r="3" spans="1:14" ht="20.25">
      <c r="A3" s="725">
        <f>Reporting_Year</f>
        <v>2026</v>
      </c>
      <c r="B3" s="192"/>
      <c r="C3" s="192"/>
      <c r="D3" s="192"/>
      <c r="E3" s="192"/>
      <c r="F3" s="192"/>
      <c r="G3" s="192"/>
      <c r="H3" s="192"/>
      <c r="I3" s="192"/>
      <c r="J3" s="192"/>
      <c r="K3" s="192"/>
      <c r="L3" s="192"/>
      <c r="M3" s="192"/>
      <c r="N3" s="94"/>
    </row>
    <row r="6" spans="1:14">
      <c r="B6" s="179" t="s">
        <v>17</v>
      </c>
      <c r="C6" s="195">
        <f>INDEX(O63:U91,MATCH(Licensee,Data!B63:B91,0),MATCH(Reporting_Year,Data!O62:U62,0))</f>
        <v>5.4475396000000002E-2</v>
      </c>
      <c r="F6" s="700" t="s">
        <v>18</v>
      </c>
      <c r="G6" s="32"/>
      <c r="H6" s="172" t="s">
        <v>19</v>
      </c>
      <c r="I6" s="194" t="s">
        <v>20</v>
      </c>
    </row>
    <row r="7" spans="1:14">
      <c r="B7" s="179" t="s">
        <v>21</v>
      </c>
      <c r="C7" s="195">
        <f>SUMIF(Data!$B$62:$B$91,'RFPR cover'!C7,Data!$C$62:$C$91)</f>
        <v>0.5</v>
      </c>
      <c r="F7" s="196">
        <v>0.1</v>
      </c>
      <c r="G7" s="65"/>
      <c r="H7" s="172" t="s">
        <v>22</v>
      </c>
      <c r="I7" s="173" t="s">
        <v>23</v>
      </c>
    </row>
    <row r="8" spans="1:14">
      <c r="B8" s="179" t="s">
        <v>24</v>
      </c>
      <c r="C8" s="193">
        <f>SUMIF(Data!$B$62:$B$91,'RFPR cover'!C7,Data!$D$62:$D$91)</f>
        <v>0.6</v>
      </c>
      <c r="H8" s="172" t="s">
        <v>25</v>
      </c>
      <c r="I8" s="173" t="s">
        <v>23</v>
      </c>
    </row>
    <row r="9" spans="1:14">
      <c r="B9" s="128" t="s">
        <v>26</v>
      </c>
      <c r="C9" s="182" t="str">
        <f>INDEX(Data!$F$63:$F$91,MATCH('RFPR cover'!$C$7,Data!$B$63:$B$91,0),0)</f>
        <v>£m 20/21</v>
      </c>
      <c r="H9" s="172" t="s">
        <v>27</v>
      </c>
      <c r="I9" s="173" t="s">
        <v>23</v>
      </c>
    </row>
    <row r="10" spans="1:14">
      <c r="B10" s="128" t="s">
        <v>28</v>
      </c>
      <c r="C10" s="252" t="e">
        <f>INDEX(Data!$M$315:$S$343,MATCH('RFPR cover'!$C$7,Data!$L$315:$L$343,0),MATCH(#REF!,Data!$M$314:$S$314,0))</f>
        <v>#REF!</v>
      </c>
      <c r="H10" s="172" t="s">
        <v>29</v>
      </c>
      <c r="I10" s="173" t="s">
        <v>23</v>
      </c>
    </row>
    <row r="11" spans="1:14">
      <c r="B11" s="128" t="s">
        <v>30</v>
      </c>
      <c r="C11" s="252" t="e">
        <f>INDEX(Data!$M$350:$S$378,MATCH('RFPR cover'!$C$7,Data!$L$350:$L$378,0),MATCH(#REF!,Data!$M$349:$S$349,0))</f>
        <v>#REF!</v>
      </c>
      <c r="H11" s="110"/>
      <c r="I11" s="249"/>
    </row>
    <row r="13" spans="1:14">
      <c r="A13" s="7"/>
      <c r="B13" s="197" t="s">
        <v>31</v>
      </c>
      <c r="C13" s="143">
        <v>0.19</v>
      </c>
      <c r="D13" s="212">
        <v>0.19</v>
      </c>
      <c r="E13" s="212">
        <v>0.19</v>
      </c>
      <c r="F13" s="212">
        <v>0.19</v>
      </c>
      <c r="G13" s="143">
        <v>0.19</v>
      </c>
      <c r="H13" s="143">
        <v>0.25</v>
      </c>
      <c r="I13" s="143">
        <v>0.25</v>
      </c>
      <c r="J13" s="143">
        <v>0.25</v>
      </c>
      <c r="K13" s="142">
        <v>0.25</v>
      </c>
      <c r="L13" s="142">
        <v>0.25</v>
      </c>
      <c r="M13" s="142">
        <v>0.25</v>
      </c>
      <c r="N13" s="142">
        <v>0.25</v>
      </c>
    </row>
    <row r="15" spans="1:14">
      <c r="A15" s="1" t="s">
        <v>32</v>
      </c>
      <c r="B15" s="1" t="s">
        <v>33</v>
      </c>
    </row>
    <row r="16" spans="1:14">
      <c r="B16" s="197" t="s">
        <v>34</v>
      </c>
      <c r="C16" s="198" t="str">
        <f t="shared" ref="C16:N16" si="0">IF(VALUE(C18)&lt;=Reporting_Year,"Actual","Forecast")</f>
        <v>Actual</v>
      </c>
      <c r="D16" s="198" t="str">
        <f t="shared" si="0"/>
        <v>Actual</v>
      </c>
      <c r="E16" s="198" t="str">
        <f t="shared" si="0"/>
        <v>Actual</v>
      </c>
      <c r="F16" s="198" t="str">
        <f t="shared" si="0"/>
        <v>Actual</v>
      </c>
      <c r="G16" s="198" t="str">
        <f t="shared" si="0"/>
        <v>Actual</v>
      </c>
      <c r="H16" s="198" t="str">
        <f t="shared" si="0"/>
        <v>Actual</v>
      </c>
      <c r="I16" s="198" t="str">
        <f t="shared" si="0"/>
        <v>Actual</v>
      </c>
      <c r="J16" s="198" t="str">
        <f t="shared" si="0"/>
        <v>Actual</v>
      </c>
      <c r="K16" s="198" t="str">
        <f t="shared" si="0"/>
        <v>Forecast</v>
      </c>
      <c r="L16" s="198" t="str">
        <f t="shared" si="0"/>
        <v>Forecast</v>
      </c>
      <c r="M16" s="198" t="str">
        <f t="shared" si="0"/>
        <v>Forecast</v>
      </c>
      <c r="N16" s="198" t="str">
        <f t="shared" si="0"/>
        <v>Forecast</v>
      </c>
    </row>
    <row r="17" spans="1:22">
      <c r="B17" s="197" t="s">
        <v>35</v>
      </c>
      <c r="C17" s="199">
        <v>43555</v>
      </c>
      <c r="D17" s="200">
        <v>43921</v>
      </c>
      <c r="E17" s="200">
        <v>44286</v>
      </c>
      <c r="F17" s="200">
        <v>44651</v>
      </c>
      <c r="G17" s="200">
        <v>45016</v>
      </c>
      <c r="H17" s="199">
        <v>45382</v>
      </c>
      <c r="I17" s="199">
        <v>45747</v>
      </c>
      <c r="J17" s="199">
        <v>46112</v>
      </c>
      <c r="K17" s="199">
        <v>46477</v>
      </c>
      <c r="L17" s="199">
        <v>46843</v>
      </c>
      <c r="M17" s="199">
        <v>47208</v>
      </c>
      <c r="N17" s="199">
        <v>47573</v>
      </c>
    </row>
    <row r="18" spans="1:22">
      <c r="B18" s="197" t="s">
        <v>36</v>
      </c>
      <c r="C18" s="201">
        <v>2019</v>
      </c>
      <c r="D18" s="202">
        <v>2020</v>
      </c>
      <c r="E18" s="201">
        <v>2021</v>
      </c>
      <c r="F18" s="202">
        <v>2022</v>
      </c>
      <c r="G18" s="201">
        <v>2023</v>
      </c>
      <c r="H18" s="202">
        <v>2024</v>
      </c>
      <c r="I18" s="201">
        <v>2025</v>
      </c>
      <c r="J18" s="202">
        <v>2026</v>
      </c>
      <c r="K18" s="201">
        <v>2027</v>
      </c>
      <c r="L18" s="202">
        <v>2028</v>
      </c>
      <c r="M18" s="201">
        <v>2029</v>
      </c>
      <c r="N18" s="202">
        <v>2030</v>
      </c>
    </row>
    <row r="19" spans="1:22">
      <c r="B19" s="203" t="s">
        <v>37</v>
      </c>
      <c r="C19" s="246">
        <v>283.30833333333334</v>
      </c>
      <c r="D19" s="247">
        <v>290.64166666666665</v>
      </c>
      <c r="E19" s="247">
        <v>294.16666666666669</v>
      </c>
      <c r="F19" s="247">
        <v>307.32821397646848</v>
      </c>
      <c r="G19" s="247">
        <v>334.29358180068937</v>
      </c>
      <c r="H19" s="247">
        <v>352.83651735739545</v>
      </c>
      <c r="I19" s="247">
        <v>364.17963178219367</v>
      </c>
      <c r="J19" s="247">
        <v>374.87823436926919</v>
      </c>
      <c r="K19" s="259">
        <f t="shared" ref="K19:N21" si="1">J19*(1+K$22)</f>
        <v>382.37579905665456</v>
      </c>
      <c r="L19" s="259">
        <f t="shared" si="1"/>
        <v>390.02331503778765</v>
      </c>
      <c r="M19" s="259">
        <f t="shared" si="1"/>
        <v>397.82378133854343</v>
      </c>
      <c r="N19" s="259">
        <f t="shared" si="1"/>
        <v>405.78025696531432</v>
      </c>
    </row>
    <row r="20" spans="1:22">
      <c r="B20" s="203" t="s">
        <v>38</v>
      </c>
      <c r="C20" s="246">
        <v>286.64999999999998</v>
      </c>
      <c r="D20" s="247">
        <v>292.60000000000002</v>
      </c>
      <c r="E20" s="247">
        <v>298.42363263445759</v>
      </c>
      <c r="F20" s="247">
        <v>319.91658048382931</v>
      </c>
      <c r="G20" s="247">
        <v>346.54233410371501</v>
      </c>
      <c r="H20" s="247">
        <v>358.36090841458258</v>
      </c>
      <c r="I20" s="247">
        <v>370.2598320965842</v>
      </c>
      <c r="J20" s="247">
        <v>378.51933470976837</v>
      </c>
      <c r="K20" s="259">
        <f t="shared" si="1"/>
        <v>386.08972140396372</v>
      </c>
      <c r="L20" s="259">
        <f t="shared" si="1"/>
        <v>393.81151583204303</v>
      </c>
      <c r="M20" s="259">
        <f t="shared" si="1"/>
        <v>401.68774614868391</v>
      </c>
      <c r="N20" s="259">
        <f t="shared" si="1"/>
        <v>409.7215010716576</v>
      </c>
    </row>
    <row r="21" spans="1:22">
      <c r="A21" s="7"/>
      <c r="B21" s="104" t="s">
        <v>39</v>
      </c>
      <c r="C21" s="248">
        <v>106.43333333333334</v>
      </c>
      <c r="D21" s="248">
        <v>108.24166666666663</v>
      </c>
      <c r="E21" s="248">
        <v>109.10833333333335</v>
      </c>
      <c r="F21" s="248">
        <v>113.11666666666667</v>
      </c>
      <c r="G21" s="248">
        <v>123.04166666666664</v>
      </c>
      <c r="H21" s="248">
        <v>129.86666666666665</v>
      </c>
      <c r="I21" s="248">
        <v>134.04166666666663</v>
      </c>
      <c r="J21" s="248">
        <v>137.97944461091365</v>
      </c>
      <c r="K21" s="259">
        <f t="shared" si="1"/>
        <v>140.73903350313194</v>
      </c>
      <c r="L21" s="259">
        <f t="shared" si="1"/>
        <v>143.55381417319458</v>
      </c>
      <c r="M21" s="259">
        <f t="shared" si="1"/>
        <v>146.42489045665849</v>
      </c>
      <c r="N21" s="259">
        <f t="shared" si="1"/>
        <v>149.35338826579166</v>
      </c>
      <c r="U21" s="102"/>
      <c r="V21" s="102"/>
    </row>
    <row r="22" spans="1:22" ht="15">
      <c r="A22" s="7"/>
      <c r="B22" s="197" t="s">
        <v>40</v>
      </c>
      <c r="C22" s="104"/>
      <c r="D22" s="104"/>
      <c r="E22" s="104"/>
      <c r="F22" s="104"/>
      <c r="G22" s="104"/>
      <c r="H22" s="105"/>
      <c r="I22" s="104"/>
      <c r="J22" s="104"/>
      <c r="K22" s="143">
        <v>0.02</v>
      </c>
      <c r="L22" s="143">
        <v>0.02</v>
      </c>
      <c r="M22" s="143">
        <v>0.02</v>
      </c>
      <c r="N22" s="143">
        <v>0.02</v>
      </c>
      <c r="O22" s="721" t="s">
        <v>41</v>
      </c>
      <c r="U22" s="102"/>
      <c r="V22" s="102"/>
    </row>
    <row r="23" spans="1:22" ht="15">
      <c r="A23" s="7"/>
      <c r="H23" s="103">
        <f>H19/G19</f>
        <v>1.0554690145614631</v>
      </c>
      <c r="I23" s="103">
        <f>I19/H19</f>
        <v>1.0321483572895278</v>
      </c>
      <c r="J23" s="103">
        <f>J19/I19</f>
        <v>1.0293772678464184</v>
      </c>
      <c r="K23" s="672"/>
      <c r="L23" s="672"/>
      <c r="M23" s="672"/>
      <c r="N23" s="672"/>
      <c r="O23" s="721"/>
      <c r="U23" s="102"/>
      <c r="V23" s="102"/>
    </row>
    <row r="24" spans="1:22">
      <c r="A24" s="673" t="s">
        <v>42</v>
      </c>
      <c r="B24" s="1" t="s">
        <v>43</v>
      </c>
      <c r="U24" s="102"/>
      <c r="V24" s="102"/>
    </row>
    <row r="25" spans="1:22">
      <c r="A25" s="7"/>
      <c r="B25" s="197" t="s">
        <v>34</v>
      </c>
      <c r="C25" s="198" t="str">
        <f t="shared" ref="C25:N25" si="2">IF(VALUE(C27)&lt;=Reporting_Year,"Actual","Forecast")</f>
        <v>Actual</v>
      </c>
      <c r="D25" s="198" t="str">
        <f t="shared" si="2"/>
        <v>Actual</v>
      </c>
      <c r="E25" s="198" t="str">
        <f t="shared" si="2"/>
        <v>Actual</v>
      </c>
      <c r="F25" s="198" t="str">
        <f t="shared" si="2"/>
        <v>Actual</v>
      </c>
      <c r="G25" s="198" t="str">
        <f t="shared" si="2"/>
        <v>Actual</v>
      </c>
      <c r="H25" s="198" t="str">
        <f t="shared" si="2"/>
        <v>Actual</v>
      </c>
      <c r="I25" s="198" t="str">
        <f t="shared" si="2"/>
        <v>Actual</v>
      </c>
      <c r="J25" s="198" t="str">
        <f t="shared" si="2"/>
        <v>Actual</v>
      </c>
      <c r="K25" s="198" t="str">
        <f t="shared" si="2"/>
        <v>Forecast</v>
      </c>
      <c r="L25" s="198" t="str">
        <f t="shared" si="2"/>
        <v>Forecast</v>
      </c>
      <c r="M25" s="198" t="str">
        <f t="shared" si="2"/>
        <v>Forecast</v>
      </c>
      <c r="N25" s="198" t="str">
        <f t="shared" si="2"/>
        <v>Forecast</v>
      </c>
      <c r="U25" s="102"/>
      <c r="V25" s="102"/>
    </row>
    <row r="26" spans="1:22">
      <c r="A26" s="7"/>
      <c r="B26" s="197" t="s">
        <v>35</v>
      </c>
      <c r="C26" s="199">
        <v>43555</v>
      </c>
      <c r="D26" s="200">
        <v>43921</v>
      </c>
      <c r="E26" s="200">
        <v>44286</v>
      </c>
      <c r="F26" s="200">
        <v>44651</v>
      </c>
      <c r="G26" s="200">
        <v>45016</v>
      </c>
      <c r="H26" s="199">
        <v>45382</v>
      </c>
      <c r="I26" s="199">
        <v>45747</v>
      </c>
      <c r="J26" s="199">
        <v>46112</v>
      </c>
      <c r="K26" s="199">
        <v>46477</v>
      </c>
      <c r="L26" s="199">
        <v>46843</v>
      </c>
      <c r="M26" s="199">
        <v>47208</v>
      </c>
      <c r="N26" s="199">
        <v>47573</v>
      </c>
      <c r="U26" s="102"/>
      <c r="V26" s="102"/>
    </row>
    <row r="27" spans="1:22">
      <c r="A27" s="7"/>
      <c r="B27" s="197" t="s">
        <v>36</v>
      </c>
      <c r="C27" s="201">
        <v>2019</v>
      </c>
      <c r="D27" s="202">
        <v>2020</v>
      </c>
      <c r="E27" s="201">
        <v>2021</v>
      </c>
      <c r="F27" s="202">
        <v>2022</v>
      </c>
      <c r="G27" s="201">
        <v>2023</v>
      </c>
      <c r="H27" s="202">
        <v>2024</v>
      </c>
      <c r="I27" s="201">
        <v>2025</v>
      </c>
      <c r="J27" s="202">
        <v>2026</v>
      </c>
      <c r="K27" s="687">
        <v>2027</v>
      </c>
      <c r="L27" s="688">
        <v>2028</v>
      </c>
      <c r="M27" s="687">
        <v>2029</v>
      </c>
      <c r="N27" s="688">
        <v>2030</v>
      </c>
      <c r="U27" s="102"/>
      <c r="V27" s="102"/>
    </row>
    <row r="28" spans="1:22">
      <c r="A28" s="7"/>
      <c r="B28" s="203" t="s">
        <v>37</v>
      </c>
      <c r="C28" s="770">
        <v>283.30833333333334</v>
      </c>
      <c r="D28" s="771">
        <v>290.64166666666665</v>
      </c>
      <c r="E28" s="771">
        <v>294.16666666666669</v>
      </c>
      <c r="F28" s="771">
        <v>311.1583333333333</v>
      </c>
      <c r="G28" s="771">
        <v>351.2166666666667</v>
      </c>
      <c r="H28" s="771">
        <v>376.71650221738128</v>
      </c>
      <c r="I28" s="771">
        <v>388.82731892752673</v>
      </c>
      <c r="J28" s="686">
        <v>403.54885061710502</v>
      </c>
      <c r="K28" s="689">
        <v>408.5665013920929</v>
      </c>
      <c r="L28" s="690">
        <v>416.71585232655929</v>
      </c>
      <c r="M28" s="691">
        <f t="shared" ref="M28:M29" si="3">L28*(1+M$22)</f>
        <v>425.05016937309045</v>
      </c>
      <c r="N28" s="691">
        <f t="shared" ref="N28:N29" si="4">M28*(1+N$22)</f>
        <v>433.55117276055228</v>
      </c>
      <c r="U28" s="102"/>
      <c r="V28" s="102"/>
    </row>
    <row r="29" spans="1:22">
      <c r="A29" s="7"/>
      <c r="B29" s="197" t="s">
        <v>38</v>
      </c>
      <c r="C29" s="246">
        <v>286.64999999999998</v>
      </c>
      <c r="D29" s="247">
        <v>292.60000000000002</v>
      </c>
      <c r="E29" s="247">
        <v>299</v>
      </c>
      <c r="F29" s="247">
        <v>329.05</v>
      </c>
      <c r="G29" s="247">
        <v>369.68596214511041</v>
      </c>
      <c r="H29" s="247">
        <v>382.61478420795106</v>
      </c>
      <c r="I29" s="247">
        <v>395.31902736058032</v>
      </c>
      <c r="J29" s="686">
        <v>404.48526872002913</v>
      </c>
      <c r="K29" s="689">
        <v>412.61136936520217</v>
      </c>
      <c r="L29" s="690">
        <v>420.50827436801416</v>
      </c>
      <c r="M29" s="691">
        <f t="shared" si="3"/>
        <v>428.91843985537446</v>
      </c>
      <c r="N29" s="691">
        <f t="shared" si="4"/>
        <v>437.49680865248195</v>
      </c>
      <c r="U29" s="102"/>
      <c r="V29" s="102"/>
    </row>
    <row r="31" spans="1:22" ht="14.25" customHeight="1">
      <c r="B31" s="1" t="s">
        <v>44</v>
      </c>
      <c r="M31" s="10"/>
    </row>
    <row r="32" spans="1:22" ht="48.75" customHeight="1">
      <c r="E32" s="198" t="str">
        <f>IF(E33&lt;='RFPR cover'!$C$9,"Actuals","Forecast")</f>
        <v>Actuals</v>
      </c>
      <c r="F32" s="198" t="str">
        <f>IF(F33&lt;='RFPR cover'!$C$9,"Actuals","Forecast")</f>
        <v>Actuals</v>
      </c>
      <c r="G32" s="198" t="str">
        <f>IF(G33&lt;='RFPR cover'!$C$9,"Actuals","Forecast")</f>
        <v>Actuals</v>
      </c>
      <c r="H32" s="198" t="str">
        <f>IF(H33&lt;='RFPR cover'!$C$9,"Actuals","Forecast")</f>
        <v>Actuals</v>
      </c>
      <c r="I32" s="198" t="str">
        <f>IF(I33&lt;='RFPR cover'!$C$9,"Actuals","Forecast")</f>
        <v>Actuals</v>
      </c>
      <c r="J32" s="198" t="str">
        <f>IF(J33&lt;='RFPR cover'!$C$9,"Actuals","Forecast")</f>
        <v>Actuals</v>
      </c>
      <c r="K32" s="198" t="str">
        <f>IF(K33&lt;='RFPR cover'!$C$9,"Actuals","Forecast")</f>
        <v>Forecast</v>
      </c>
      <c r="L32" s="198" t="str">
        <f>IF(L33&lt;='RFPR cover'!$C$9,"Actuals","Forecast")</f>
        <v>Forecast</v>
      </c>
      <c r="M32" s="110"/>
      <c r="N32" s="276"/>
      <c r="O32" s="276"/>
      <c r="P32" s="276"/>
      <c r="Q32" s="276"/>
      <c r="R32" s="276"/>
      <c r="S32" s="276"/>
    </row>
    <row r="33" spans="1:23" ht="58.5" customHeight="1">
      <c r="E33" s="129">
        <v>2021</v>
      </c>
      <c r="F33" s="130">
        <f t="shared" ref="F33:L33" si="5">E33+1</f>
        <v>2022</v>
      </c>
      <c r="G33" s="130">
        <f t="shared" si="5"/>
        <v>2023</v>
      </c>
      <c r="H33" s="130">
        <f t="shared" si="5"/>
        <v>2024</v>
      </c>
      <c r="I33" s="130">
        <f t="shared" si="5"/>
        <v>2025</v>
      </c>
      <c r="J33" s="130">
        <f t="shared" si="5"/>
        <v>2026</v>
      </c>
      <c r="K33" s="130">
        <f t="shared" si="5"/>
        <v>2027</v>
      </c>
      <c r="L33" s="130">
        <f t="shared" si="5"/>
        <v>2028</v>
      </c>
      <c r="M33" s="110"/>
    </row>
    <row r="34" spans="1:23" ht="71.25" customHeight="1">
      <c r="A34" s="101"/>
      <c r="D34" s="204" t="s">
        <v>45</v>
      </c>
      <c r="E34" s="706">
        <f>IF(SectorCov="ED2",E28/INDEX($C$28:$N$28,MATCH($E$27,$C$27:$N$27,0)),E19/INDEX($C$19:$N$19,MATCH($C$18,$C$18:$N$18,0)))</f>
        <v>1</v>
      </c>
      <c r="F34" s="706">
        <f t="shared" ref="F34:L34" si="6">IF(SectorCov="ED2",F28/INDEX($C$28:$N$28,MATCH($E$27,$C$27:$N$27,0)),F19/INDEX($C$19:$N$19,MATCH($C$18,$C$18:$N$18,0)))</f>
        <v>1.0577620396600564</v>
      </c>
      <c r="G34" s="706">
        <f t="shared" si="6"/>
        <v>1.1939376770538244</v>
      </c>
      <c r="H34" s="706">
        <f t="shared" si="6"/>
        <v>1.2806226704273584</v>
      </c>
      <c r="I34" s="706">
        <f t="shared" si="6"/>
        <v>1.321792585589326</v>
      </c>
      <c r="J34" s="706">
        <f t="shared" si="6"/>
        <v>1.3718374525227366</v>
      </c>
      <c r="K34" s="706">
        <f t="shared" si="6"/>
        <v>1.3888946222960665</v>
      </c>
      <c r="L34" s="706">
        <f t="shared" si="6"/>
        <v>1.4165977982772553</v>
      </c>
    </row>
    <row r="35" spans="1:23" ht="59.65" customHeight="1">
      <c r="A35" s="101"/>
      <c r="B35" s="101"/>
      <c r="C35" s="101"/>
      <c r="D35" s="117" t="s">
        <v>46</v>
      </c>
      <c r="E35" s="706">
        <f>IF(Sector="ED2",INDEX(Data!$C$28:$N$28,MATCH(E$33,Data!$C$27:$N$27,0))/INDEX(Data!$C$28:$N$28,MATCH(E$33-1,Data!$C$27:$N$27,0)),INDEX(Data!$C$19:$N$19,MATCH(E$33,Data!$C$18:$N$18,0))/INDEX(Data!$C$19:$N$19,MATCH(E$33-1,Data!$C$18:$N$18,0)))</f>
        <v>1.0121283367262093</v>
      </c>
      <c r="F35" s="706">
        <f>IF(Sector="ED2",INDEX(Data!$C$28:$N$28,MATCH(F$33,Data!$C$27:$N$27,0))/INDEX(Data!$C$28:$N$28,MATCH(F$33-1,Data!$C$27:$N$27,0)),INDEX(Data!$C$19:$N$19,MATCH(F$33,Data!$C$18:$N$18,0))/INDEX(Data!$C$19:$N$19,MATCH(F$33-1,Data!$C$18:$N$18,0)))</f>
        <v>1.0577620396600564</v>
      </c>
      <c r="G35" s="706">
        <f>IF(Sector="ED2",INDEX(Data!$C$28:$N$28,MATCH(G$33,Data!$C$27:$N$27,0))/INDEX(Data!$C$28:$N$28,MATCH(G$33-1,Data!$C$27:$N$27,0)),INDEX(Data!$C$19:$N$19,MATCH(G$33,Data!$C$18:$N$18,0))/INDEX(Data!$C$19:$N$19,MATCH(G$33-1,Data!$C$18:$N$18,0)))</f>
        <v>1.1287393877714991</v>
      </c>
      <c r="H35" s="706">
        <f>IF(Sector="ED2",INDEX(Data!$C$28:$N$28,MATCH(H$33,Data!$C$27:$N$27,0))/INDEX(Data!$C$28:$N$28,MATCH(H$33-1,Data!$C$27:$N$27,0)),INDEX(Data!$C$19:$N$19,MATCH(H$33,Data!$C$18:$N$18,0))/INDEX(Data!$C$19:$N$19,MATCH(H$33-1,Data!$C$18:$N$18,0)))</f>
        <v>1.0726042866721812</v>
      </c>
      <c r="I35" s="706">
        <f>IF(Sector="ED2",INDEX(Data!$C$28:$N$28,MATCH(I$33,Data!$C$27:$N$27,0))/INDEX(Data!$C$28:$N$28,MATCH(I$33-1,Data!$C$27:$N$27,0)),INDEX(Data!$C$19:$N$19,MATCH(I$33,Data!$C$18:$N$18,0))/INDEX(Data!$C$19:$N$19,MATCH(I$33-1,Data!$C$18:$N$18,0)))</f>
        <v>1.0321483572895276</v>
      </c>
      <c r="J35" s="706">
        <f>IF(Sector="ED2",INDEX(Data!$C$28:$N$28,MATCH(J$33,Data!$C$27:$N$27,0))/INDEX(Data!$C$28:$N$28,MATCH(J$33-1,Data!$C$27:$N$27,0)),INDEX(Data!$C$19:$N$19,MATCH(J$33,Data!$C$18:$N$18,0))/INDEX(Data!$C$19:$N$19,MATCH(J$33-1,Data!$C$18:$N$18,0)))</f>
        <v>1.0378613615169416</v>
      </c>
      <c r="K35" s="706">
        <f>IF(Sector="ED2",INDEX(Data!$C$28:$N$28,MATCH(K$33,Data!$C$27:$N$27,0))/INDEX(Data!$C$28:$N$28,MATCH(K$33-1,Data!$C$27:$N$27,0)),INDEX(Data!$C$19:$N$19,MATCH(K$33,Data!$C$18:$N$18,0))/INDEX(Data!$C$19:$N$19,MATCH(K$33-1,Data!$C$18:$N$18,0)))</f>
        <v>1.012433812578861</v>
      </c>
      <c r="L35" s="706">
        <f>IF(Sector="ED2",INDEX(Data!$C$28:$N$28,MATCH(L$33,Data!$C$27:$N$27,0))/INDEX(Data!$C$28:$N$28,MATCH(L$33-1,Data!$C$27:$N$27,0)),INDEX(Data!$C$19:$N$19,MATCH(L$33,Data!$C$18:$N$18,0))/INDEX(Data!$C$19:$N$19,MATCH(L$33-1,Data!$C$18:$N$18,0)))</f>
        <v>1.0199462043674639</v>
      </c>
      <c r="M35" s="110"/>
      <c r="N35" s="103"/>
      <c r="O35" s="103"/>
      <c r="P35" s="103"/>
      <c r="Q35" s="103"/>
      <c r="R35" s="103"/>
      <c r="S35" s="103"/>
      <c r="T35" s="103"/>
      <c r="U35" s="103"/>
      <c r="V35" s="103"/>
      <c r="W35" s="103"/>
    </row>
    <row r="36" spans="1:23" ht="63.75">
      <c r="A36" s="101"/>
      <c r="D36" s="117" t="s">
        <v>47</v>
      </c>
      <c r="E36" s="706">
        <f>IF(SectorCov="ED2",INDEX(Data!$C$29:$N$29,MATCH(E$33,Data!$C$27:$N$27,0))/Data!$E$28,INDEX(Data!$C$20:$N$20,MATCH(E$33,Data!$C$18:$N$18,0))/Data!$C$19)</f>
        <v>1.0164305949008499</v>
      </c>
      <c r="F36" s="706">
        <f>IF(SectorCov="ED2",INDEX(Data!$C$29:$N$29,MATCH(F$33,Data!$C$27:$N$27,0))/Data!$E$28,INDEX(Data!$C$20:$N$20,MATCH(F$33,Data!$C$18:$N$18,0))/Data!$C$19)</f>
        <v>1.1185835694050992</v>
      </c>
      <c r="G36" s="706">
        <f>IF(SectorCov="ED2",INDEX(Data!$C$29:$N$29,MATCH(G$33,Data!$C$27:$N$27,0))/Data!$E$28,INDEX(Data!$C$20:$N$20,MATCH(G$33,Data!$C$18:$N$18,0))/Data!$C$19)</f>
        <v>1.2567228174904603</v>
      </c>
      <c r="H36" s="706">
        <f>IF(SectorCov="ED2",INDEX(Data!$C$29:$N$29,MATCH(H$33,Data!$C$27:$N$27,0))/Data!$E$28,INDEX(Data!$C$20:$N$20,MATCH(H$33,Data!$C$18:$N$18,0))/Data!$C$19)</f>
        <v>1.3006734873924681</v>
      </c>
      <c r="I36" s="706">
        <f>IF(SectorCov="ED2",INDEX(Data!$C$29:$N$29,MATCH(I$33,Data!$C$27:$N$27,0))/Data!$E$28,INDEX(Data!$C$20:$N$20,MATCH(I$33,Data!$C$18:$N$18,0))/Data!$C$19)</f>
        <v>1.343860716239933</v>
      </c>
      <c r="J36" s="706">
        <f>IF(SectorCov="ED2",INDEX(Data!$C$29:$N$29,MATCH(J$33,Data!$C$27:$N$27,0))/Data!$E$28,INDEX(Data!$C$20:$N$20,MATCH(J$33,Data!$C$18:$N$18,0))/Data!$C$19)</f>
        <v>1.3750207435241781</v>
      </c>
      <c r="K36" s="706">
        <f>IF(SectorCov="ED2",INDEX(Data!$C$29:$N$29,MATCH(K$33,Data!$C$27:$N$27,0))/Data!$E$28,INDEX(Data!$C$20:$N$20,MATCH(K$33,Data!$C$18:$N$18,0))/Data!$C$19)</f>
        <v>1.4026448816947381</v>
      </c>
      <c r="L36" s="706">
        <f>IF(SectorCov="ED2",INDEX(Data!$C$29:$N$29,MATCH(L$33,Data!$C$27:$N$27,0))/Data!$E$28,INDEX(Data!$C$20:$N$20,MATCH(L$33,Data!$C$18:$N$18,0))/Data!$C$19)</f>
        <v>1.4294898845371584</v>
      </c>
      <c r="M36" s="110"/>
    </row>
    <row r="37" spans="1:23" ht="93.75" customHeight="1">
      <c r="A37" s="101"/>
      <c r="B37" s="740" t="s">
        <v>48</v>
      </c>
      <c r="C37" s="11"/>
      <c r="D37" s="11"/>
      <c r="E37" s="11"/>
      <c r="F37" s="11"/>
      <c r="G37" s="11"/>
      <c r="H37" s="11"/>
      <c r="I37" s="11"/>
      <c r="J37" s="11"/>
      <c r="K37" s="11"/>
      <c r="L37" s="11"/>
      <c r="M37" s="11"/>
      <c r="N37" s="11"/>
      <c r="O37" s="11"/>
      <c r="P37" s="11"/>
      <c r="Q37" s="35"/>
    </row>
    <row r="38" spans="1:23">
      <c r="B38" s="81"/>
      <c r="C38" s="101"/>
      <c r="D38" s="101"/>
      <c r="E38" s="101"/>
      <c r="F38" s="101"/>
      <c r="G38" s="101"/>
      <c r="H38" s="101"/>
      <c r="I38" s="101"/>
      <c r="J38" s="101"/>
    </row>
    <row r="39" spans="1:23">
      <c r="B39" s="51"/>
      <c r="C39" s="51"/>
      <c r="D39" s="36"/>
      <c r="E39" s="51"/>
      <c r="F39" s="52"/>
      <c r="G39" s="53"/>
      <c r="H39" s="53"/>
      <c r="I39" s="53"/>
      <c r="J39" s="54"/>
      <c r="K39" s="54"/>
      <c r="L39" s="36"/>
      <c r="M39" s="36"/>
      <c r="N39" s="36"/>
      <c r="O39" s="36"/>
      <c r="P39" s="36"/>
      <c r="Q39" s="36"/>
      <c r="R39" s="36"/>
      <c r="S39" s="36"/>
      <c r="T39" s="36"/>
    </row>
    <row r="40" spans="1:23">
      <c r="B40" s="50" t="s">
        <v>49</v>
      </c>
      <c r="C40" s="32"/>
      <c r="I40" s="14"/>
    </row>
    <row r="41" spans="1:23">
      <c r="C41" s="129">
        <v>2022</v>
      </c>
      <c r="D41" s="130">
        <f t="shared" ref="D41" si="7">C41+1</f>
        <v>2023</v>
      </c>
      <c r="E41" s="130">
        <f t="shared" ref="E41" si="8">D41+1</f>
        <v>2024</v>
      </c>
      <c r="F41" s="130">
        <f t="shared" ref="F41" si="9">E41+1</f>
        <v>2025</v>
      </c>
      <c r="G41" s="130">
        <f t="shared" ref="G41" si="10">F41+1</f>
        <v>2026</v>
      </c>
      <c r="H41" s="130">
        <f t="shared" ref="H41" si="11">G41+1</f>
        <v>2027</v>
      </c>
      <c r="I41" s="130">
        <f t="shared" ref="I41" si="12">H41+1</f>
        <v>2028</v>
      </c>
    </row>
    <row r="42" spans="1:23">
      <c r="B42" s="127" t="s">
        <v>50</v>
      </c>
      <c r="C42" s="118"/>
      <c r="D42" s="119"/>
      <c r="E42" s="112">
        <v>3.04E-2</v>
      </c>
      <c r="F42" s="112">
        <v>3.1099999999999999E-2</v>
      </c>
      <c r="G42" s="112">
        <v>3.1300000000000001E-2</v>
      </c>
      <c r="H42" s="112">
        <v>3.1300000000000001E-2</v>
      </c>
      <c r="I42" s="113">
        <v>3.1399999999999997E-2</v>
      </c>
    </row>
    <row r="43" spans="1:23">
      <c r="B43" s="660" t="s">
        <v>51</v>
      </c>
      <c r="C43" s="661"/>
      <c r="D43" s="662"/>
      <c r="E43" s="663">
        <v>3.04E-2</v>
      </c>
      <c r="F43" s="663">
        <v>3.1099999999999999E-2</v>
      </c>
      <c r="G43" s="663">
        <v>3.1300000000000001E-2</v>
      </c>
      <c r="H43" s="663">
        <v>3.1300000000000001E-2</v>
      </c>
      <c r="I43" s="664">
        <v>3.1399999999999997E-2</v>
      </c>
    </row>
    <row r="44" spans="1:23">
      <c r="B44" s="660" t="s">
        <v>52</v>
      </c>
      <c r="C44" s="661"/>
      <c r="D44" s="662"/>
      <c r="E44" s="663">
        <v>3.04E-2</v>
      </c>
      <c r="F44" s="663">
        <v>3.1099999999999999E-2</v>
      </c>
      <c r="G44" s="663">
        <v>3.1300000000000001E-2</v>
      </c>
      <c r="H44" s="663">
        <v>3.1300000000000001E-2</v>
      </c>
      <c r="I44" s="664">
        <v>3.1399999999999997E-2</v>
      </c>
    </row>
    <row r="45" spans="1:23">
      <c r="A45" s="106"/>
      <c r="B45" s="121" t="s">
        <v>53</v>
      </c>
      <c r="C45" s="120"/>
      <c r="D45" s="66"/>
      <c r="E45" s="114">
        <v>3.1E-2</v>
      </c>
      <c r="F45" s="114">
        <v>3.1699999999999999E-2</v>
      </c>
      <c r="G45" s="114">
        <v>3.1899999999999998E-2</v>
      </c>
      <c r="H45" s="114">
        <v>3.1899999999999998E-2</v>
      </c>
      <c r="I45" s="49">
        <v>3.1899999999999998E-2</v>
      </c>
    </row>
    <row r="46" spans="1:23">
      <c r="A46" s="106"/>
      <c r="B46" s="121" t="s">
        <v>54</v>
      </c>
      <c r="C46" s="121">
        <v>1.8184707641684131E-2</v>
      </c>
      <c r="D46" s="114">
        <v>1.5816904422859705E-2</v>
      </c>
      <c r="E46" s="114">
        <v>1.8016000499583691E-2</v>
      </c>
      <c r="F46" s="114">
        <v>2.3111514046595519E-2</v>
      </c>
      <c r="G46" s="114">
        <v>2.6621070489787287E-2</v>
      </c>
      <c r="H46" s="66"/>
      <c r="I46" s="122"/>
    </row>
    <row r="47" spans="1:23">
      <c r="A47" s="107"/>
      <c r="B47" s="121" t="s">
        <v>55</v>
      </c>
      <c r="C47" s="121">
        <v>2.0500000000000001E-2</v>
      </c>
      <c r="D47" s="114">
        <v>1.9E-2</v>
      </c>
      <c r="E47" s="114">
        <v>1.9199999999999998E-2</v>
      </c>
      <c r="F47" s="114">
        <v>2.1100000000000001E-2</v>
      </c>
      <c r="G47" s="114">
        <v>2.2599999999999999E-2</v>
      </c>
      <c r="H47" s="66"/>
      <c r="I47" s="122"/>
      <c r="N47" s="95"/>
      <c r="O47" s="95"/>
      <c r="P47" s="95"/>
      <c r="Q47" s="95"/>
      <c r="R47" s="95"/>
    </row>
    <row r="48" spans="1:23">
      <c r="A48" s="106"/>
      <c r="B48" s="121" t="s">
        <v>25</v>
      </c>
      <c r="C48" s="121">
        <v>2.0500000000000001E-2</v>
      </c>
      <c r="D48" s="114">
        <v>1.9E-2</v>
      </c>
      <c r="E48" s="114">
        <v>1.9199999999999998E-2</v>
      </c>
      <c r="F48" s="114">
        <v>2.1100000000000001E-2</v>
      </c>
      <c r="G48" s="114">
        <v>2.2599999999999999E-2</v>
      </c>
      <c r="H48" s="66"/>
      <c r="I48" s="122"/>
    </row>
    <row r="49" spans="1:23">
      <c r="A49" s="106"/>
      <c r="B49" s="121" t="s">
        <v>56</v>
      </c>
      <c r="C49" s="121">
        <v>2.1100000000000001E-2</v>
      </c>
      <c r="D49" s="114">
        <v>1.9599999999999999E-2</v>
      </c>
      <c r="E49" s="114">
        <v>1.9799999999999998E-2</v>
      </c>
      <c r="F49" s="114">
        <v>2.1700000000000001E-2</v>
      </c>
      <c r="G49" s="114">
        <v>2.3199999999999998E-2</v>
      </c>
      <c r="H49" s="66"/>
      <c r="I49" s="122"/>
    </row>
    <row r="50" spans="1:23">
      <c r="A50" s="106"/>
      <c r="B50" s="121" t="s">
        <v>27</v>
      </c>
      <c r="C50" s="121">
        <v>2.0500000000000001E-2</v>
      </c>
      <c r="D50" s="114">
        <v>1.9E-2</v>
      </c>
      <c r="E50" s="114">
        <v>1.9199999999999998E-2</v>
      </c>
      <c r="F50" s="114">
        <v>2.1100000000000001E-2</v>
      </c>
      <c r="G50" s="114">
        <v>2.2599999999999999E-2</v>
      </c>
      <c r="H50" s="66"/>
      <c r="I50" s="122"/>
    </row>
    <row r="51" spans="1:23">
      <c r="A51" s="106"/>
      <c r="B51" s="123" t="s">
        <v>29</v>
      </c>
      <c r="C51" s="123">
        <v>-5.9999999999999995E-4</v>
      </c>
      <c r="D51" s="124">
        <v>2.12E-2</v>
      </c>
      <c r="E51" s="124">
        <v>5.0099999999999999E-2</v>
      </c>
      <c r="F51" s="124">
        <v>4.7300000000000002E-2</v>
      </c>
      <c r="G51" s="124">
        <v>4.19E-2</v>
      </c>
      <c r="H51" s="125"/>
      <c r="I51" s="126"/>
    </row>
    <row r="52" spans="1:23">
      <c r="C52" s="153"/>
      <c r="D52" s="153"/>
      <c r="E52" s="153"/>
      <c r="F52" s="153"/>
      <c r="G52" s="153"/>
      <c r="H52" s="14"/>
    </row>
    <row r="53" spans="1:23">
      <c r="B53" s="50" t="s">
        <v>57</v>
      </c>
      <c r="C53" s="32"/>
      <c r="D53" s="32"/>
      <c r="E53" s="32"/>
      <c r="F53" s="32"/>
      <c r="G53" s="32"/>
      <c r="I53" s="14"/>
    </row>
    <row r="54" spans="1:23">
      <c r="A54" s="12" t="s">
        <v>6</v>
      </c>
      <c r="C54" s="129">
        <v>2022</v>
      </c>
      <c r="D54" s="130">
        <f t="shared" ref="D54:I54" si="13">C54+1</f>
        <v>2023</v>
      </c>
      <c r="E54" s="130">
        <f t="shared" si="13"/>
        <v>2024</v>
      </c>
      <c r="F54" s="130">
        <f t="shared" si="13"/>
        <v>2025</v>
      </c>
      <c r="G54" s="130">
        <f t="shared" si="13"/>
        <v>2026</v>
      </c>
      <c r="H54" s="130">
        <f t="shared" si="13"/>
        <v>2027</v>
      </c>
      <c r="I54" s="130">
        <f t="shared" si="13"/>
        <v>2028</v>
      </c>
    </row>
    <row r="55" spans="1:23">
      <c r="A55" s="12" t="s">
        <v>42</v>
      </c>
      <c r="B55" s="121" t="s">
        <v>19</v>
      </c>
      <c r="C55" s="120"/>
      <c r="D55" s="66"/>
      <c r="E55" s="114">
        <v>5.2833944000000001E-2</v>
      </c>
      <c r="F55" s="114">
        <v>5.5875458000000003E-2</v>
      </c>
      <c r="G55" s="114">
        <v>5.4475396000000002E-2</v>
      </c>
      <c r="H55" s="114">
        <v>5.4934037000000012E-2</v>
      </c>
      <c r="I55" s="49">
        <v>5.5127149E-2</v>
      </c>
    </row>
    <row r="56" spans="1:23">
      <c r="A56" s="12" t="s">
        <v>58</v>
      </c>
      <c r="B56" s="121" t="s">
        <v>22</v>
      </c>
      <c r="C56" s="121">
        <v>4.2439449777777784E-2</v>
      </c>
      <c r="D56" s="114">
        <v>4.2616093333333334E-2</v>
      </c>
      <c r="E56" s="114">
        <v>4.909683911111111E-2</v>
      </c>
      <c r="F56" s="114">
        <v>5.2011518222222233E-2</v>
      </c>
      <c r="G56" s="114">
        <v>5.0933685333333333E-2</v>
      </c>
      <c r="H56" s="66"/>
      <c r="I56" s="122"/>
      <c r="N56" s="95"/>
      <c r="O56" s="95"/>
      <c r="P56" s="95"/>
      <c r="Q56" s="95"/>
      <c r="R56" s="95"/>
    </row>
    <row r="57" spans="1:23">
      <c r="A57" s="12" t="s">
        <v>59</v>
      </c>
      <c r="B57" s="121" t="s">
        <v>25</v>
      </c>
      <c r="C57" s="121">
        <v>4.5181881000000007E-2</v>
      </c>
      <c r="D57" s="114">
        <v>4.5568105000000005E-2</v>
      </c>
      <c r="E57" s="114">
        <v>5.2833944000000001E-2</v>
      </c>
      <c r="F57" s="114">
        <v>5.5875458000000003E-2</v>
      </c>
      <c r="G57" s="114">
        <v>5.4475395999999995E-2</v>
      </c>
      <c r="H57" s="66"/>
      <c r="I57" s="122"/>
    </row>
    <row r="58" spans="1:23">
      <c r="A58" s="12" t="s">
        <v>60</v>
      </c>
      <c r="B58" s="121" t="s">
        <v>27</v>
      </c>
      <c r="C58" s="213">
        <v>4.5181881000000007E-2</v>
      </c>
      <c r="D58" s="214">
        <v>4.5568105000000005E-2</v>
      </c>
      <c r="E58" s="214">
        <v>5.2833944000000001E-2</v>
      </c>
      <c r="F58" s="214">
        <v>5.5875458000000003E-2</v>
      </c>
      <c r="G58" s="214">
        <v>5.4475395999999995E-2</v>
      </c>
      <c r="H58" s="66"/>
      <c r="I58" s="122"/>
    </row>
    <row r="59" spans="1:23">
      <c r="A59" s="12" t="s">
        <v>61</v>
      </c>
      <c r="B59" s="123" t="s">
        <v>29</v>
      </c>
      <c r="C59" s="215">
        <v>7.5718976000000007E-2</v>
      </c>
      <c r="D59" s="215">
        <v>7.5510080000000007E-2</v>
      </c>
      <c r="E59" s="215">
        <v>7.1580223999999998E-2</v>
      </c>
      <c r="F59" s="215">
        <v>6.9935168000000006E-2</v>
      </c>
      <c r="G59" s="215">
        <v>7.0313792E-2</v>
      </c>
      <c r="H59" s="155"/>
      <c r="I59" s="126"/>
    </row>
    <row r="60" spans="1:23" ht="13.5" thickBot="1">
      <c r="A60" s="106"/>
      <c r="B60" s="153"/>
      <c r="C60" s="153"/>
      <c r="D60" s="153"/>
      <c r="E60" s="153"/>
      <c r="F60" s="153"/>
      <c r="G60" s="153"/>
      <c r="H60" s="154"/>
      <c r="I60" s="154"/>
    </row>
    <row r="61" spans="1:23" s="103" customFormat="1" ht="39" thickBot="1">
      <c r="A61"/>
      <c r="B61" s="3"/>
      <c r="C61" s="170" t="s">
        <v>62</v>
      </c>
      <c r="D61" s="170" t="s">
        <v>63</v>
      </c>
      <c r="E61" s="170" t="s">
        <v>64</v>
      </c>
      <c r="F61" s="170" t="s">
        <v>65</v>
      </c>
      <c r="G61" s="171" t="s">
        <v>66</v>
      </c>
      <c r="H61" s="826" t="s">
        <v>67</v>
      </c>
      <c r="I61" s="827"/>
      <c r="J61" s="827"/>
      <c r="K61" s="827"/>
      <c r="L61" s="827"/>
      <c r="M61" s="827"/>
      <c r="N61" s="827"/>
      <c r="O61" s="823" t="s">
        <v>68</v>
      </c>
      <c r="P61" s="824"/>
      <c r="Q61" s="824"/>
      <c r="R61" s="824"/>
      <c r="S61" s="824"/>
      <c r="T61" s="824"/>
      <c r="U61" s="825"/>
      <c r="V61"/>
      <c r="W61"/>
    </row>
    <row r="62" spans="1:23" ht="13.5" thickBot="1">
      <c r="A62" s="46" t="s">
        <v>6</v>
      </c>
      <c r="B62" s="166" t="s">
        <v>69</v>
      </c>
      <c r="C62" s="167"/>
      <c r="D62" s="167"/>
      <c r="E62" s="168"/>
      <c r="F62" s="169"/>
      <c r="G62" s="651"/>
      <c r="H62" s="655">
        <v>2022</v>
      </c>
      <c r="I62" s="656">
        <f t="shared" ref="I62:N62" si="14">H62+1</f>
        <v>2023</v>
      </c>
      <c r="J62" s="656">
        <f t="shared" si="14"/>
        <v>2024</v>
      </c>
      <c r="K62" s="657">
        <f t="shared" si="14"/>
        <v>2025</v>
      </c>
      <c r="L62" s="657">
        <f t="shared" si="14"/>
        <v>2026</v>
      </c>
      <c r="M62" s="657">
        <f t="shared" si="14"/>
        <v>2027</v>
      </c>
      <c r="N62" s="658">
        <f t="shared" si="14"/>
        <v>2028</v>
      </c>
      <c r="O62" s="640">
        <v>2022</v>
      </c>
      <c r="P62" s="157">
        <f t="shared" ref="P62:U62" si="15">O62+1</f>
        <v>2023</v>
      </c>
      <c r="Q62" s="157">
        <f t="shared" si="15"/>
        <v>2024</v>
      </c>
      <c r="R62" s="158">
        <f t="shared" si="15"/>
        <v>2025</v>
      </c>
      <c r="S62" s="158">
        <f t="shared" si="15"/>
        <v>2026</v>
      </c>
      <c r="T62" s="158">
        <f t="shared" si="15"/>
        <v>2027</v>
      </c>
      <c r="U62" s="641">
        <f t="shared" si="15"/>
        <v>2028</v>
      </c>
    </row>
    <row r="63" spans="1:23">
      <c r="A63" s="12" t="s">
        <v>19</v>
      </c>
      <c r="B63" s="161" t="s">
        <v>70</v>
      </c>
      <c r="C63" s="160">
        <v>0.50600000000000001</v>
      </c>
      <c r="D63" s="114">
        <v>0.6</v>
      </c>
      <c r="E63" s="162">
        <v>2024</v>
      </c>
      <c r="F63" s="634" t="str">
        <f t="shared" ref="F63:F91" si="16">VLOOKUP($A63,$H$6:$I$10,2,FALSE)</f>
        <v>£m 20/21</v>
      </c>
      <c r="G63" s="652" t="s">
        <v>53</v>
      </c>
      <c r="H63" s="659"/>
      <c r="I63" s="159"/>
      <c r="J63" s="638">
        <f t="shared" ref="J63:N76" si="17">INDEX($C$42:$I$51,MATCH($G63,$B$42:$B$51,0),MATCH(J$62,$C$41:$I$41))</f>
        <v>3.1E-2</v>
      </c>
      <c r="K63" s="638">
        <f t="shared" si="17"/>
        <v>3.1699999999999999E-2</v>
      </c>
      <c r="L63" s="638">
        <f t="shared" si="17"/>
        <v>3.1899999999999998E-2</v>
      </c>
      <c r="M63" s="637">
        <f t="shared" si="17"/>
        <v>3.1899999999999998E-2</v>
      </c>
      <c r="N63" s="643">
        <f t="shared" si="17"/>
        <v>3.1899999999999998E-2</v>
      </c>
      <c r="O63" s="642"/>
      <c r="P63" s="119"/>
      <c r="Q63" s="639">
        <f t="shared" ref="Q63:U76" si="18">INDEX($C$55:$I$59,MATCH($A63,$B$55:$B$59,0),MATCH(Q$62,$C$54:$I$54))</f>
        <v>5.2833944000000001E-2</v>
      </c>
      <c r="R63" s="639">
        <f t="shared" si="18"/>
        <v>5.5875458000000003E-2</v>
      </c>
      <c r="S63" s="639">
        <f t="shared" si="18"/>
        <v>5.4475396000000002E-2</v>
      </c>
      <c r="T63" s="637">
        <f t="shared" si="18"/>
        <v>5.4934037000000012E-2</v>
      </c>
      <c r="U63" s="643">
        <f t="shared" si="18"/>
        <v>5.5127149E-2</v>
      </c>
    </row>
    <row r="64" spans="1:23">
      <c r="A64" s="12" t="s">
        <v>19</v>
      </c>
      <c r="B64" s="163" t="s">
        <v>71</v>
      </c>
      <c r="C64" s="114">
        <v>0.501</v>
      </c>
      <c r="D64" s="114">
        <v>0.6</v>
      </c>
      <c r="E64" s="47">
        <v>2024</v>
      </c>
      <c r="F64" s="635" t="str">
        <f t="shared" si="16"/>
        <v>£m 20/21</v>
      </c>
      <c r="G64" s="653" t="s">
        <v>53</v>
      </c>
      <c r="H64" s="644"/>
      <c r="I64" s="66"/>
      <c r="J64" s="637">
        <f t="shared" si="17"/>
        <v>3.1E-2</v>
      </c>
      <c r="K64" s="637">
        <f t="shared" si="17"/>
        <v>3.1699999999999999E-2</v>
      </c>
      <c r="L64" s="637">
        <f t="shared" si="17"/>
        <v>3.1899999999999998E-2</v>
      </c>
      <c r="M64" s="637">
        <f t="shared" si="17"/>
        <v>3.1899999999999998E-2</v>
      </c>
      <c r="N64" s="643">
        <f t="shared" si="17"/>
        <v>3.1899999999999998E-2</v>
      </c>
      <c r="O64" s="644"/>
      <c r="P64" s="66"/>
      <c r="Q64" s="637">
        <f t="shared" si="18"/>
        <v>5.2833944000000001E-2</v>
      </c>
      <c r="R64" s="637">
        <f t="shared" si="18"/>
        <v>5.5875458000000003E-2</v>
      </c>
      <c r="S64" s="637">
        <f t="shared" si="18"/>
        <v>5.4475396000000002E-2</v>
      </c>
      <c r="T64" s="637">
        <f t="shared" si="18"/>
        <v>5.4934037000000012E-2</v>
      </c>
      <c r="U64" s="643">
        <f t="shared" si="18"/>
        <v>5.5127149E-2</v>
      </c>
    </row>
    <row r="65" spans="1:21">
      <c r="A65" s="12" t="s">
        <v>19</v>
      </c>
      <c r="B65" s="163" t="s">
        <v>72</v>
      </c>
      <c r="C65" s="114">
        <v>0.501</v>
      </c>
      <c r="D65" s="114">
        <v>0.6</v>
      </c>
      <c r="E65" s="47">
        <v>2024</v>
      </c>
      <c r="F65" s="635" t="str">
        <f t="shared" si="16"/>
        <v>£m 20/21</v>
      </c>
      <c r="G65" s="653" t="s">
        <v>53</v>
      </c>
      <c r="H65" s="644"/>
      <c r="I65" s="66"/>
      <c r="J65" s="637">
        <f t="shared" si="17"/>
        <v>3.1E-2</v>
      </c>
      <c r="K65" s="637">
        <f t="shared" si="17"/>
        <v>3.1699999999999999E-2</v>
      </c>
      <c r="L65" s="637">
        <f t="shared" si="17"/>
        <v>3.1899999999999998E-2</v>
      </c>
      <c r="M65" s="637">
        <f t="shared" si="17"/>
        <v>3.1899999999999998E-2</v>
      </c>
      <c r="N65" s="643">
        <f t="shared" si="17"/>
        <v>3.1899999999999998E-2</v>
      </c>
      <c r="O65" s="644"/>
      <c r="P65" s="66"/>
      <c r="Q65" s="637">
        <f t="shared" si="18"/>
        <v>5.2833944000000001E-2</v>
      </c>
      <c r="R65" s="637">
        <f t="shared" si="18"/>
        <v>5.5875458000000003E-2</v>
      </c>
      <c r="S65" s="637">
        <f t="shared" si="18"/>
        <v>5.4475396000000002E-2</v>
      </c>
      <c r="T65" s="637">
        <f t="shared" si="18"/>
        <v>5.4934037000000012E-2</v>
      </c>
      <c r="U65" s="643">
        <f t="shared" si="18"/>
        <v>5.5127149E-2</v>
      </c>
    </row>
    <row r="66" spans="1:21">
      <c r="A66" s="12" t="s">
        <v>19</v>
      </c>
      <c r="B66" s="163" t="s">
        <v>52</v>
      </c>
      <c r="C66" s="114">
        <v>0.5</v>
      </c>
      <c r="D66" s="114">
        <v>0.6</v>
      </c>
      <c r="E66" s="47">
        <v>2024</v>
      </c>
      <c r="F66" s="635" t="str">
        <f t="shared" si="16"/>
        <v>£m 20/21</v>
      </c>
      <c r="G66" s="653" t="s">
        <v>52</v>
      </c>
      <c r="H66" s="644"/>
      <c r="I66" s="66"/>
      <c r="J66" s="637">
        <f t="shared" si="17"/>
        <v>3.04E-2</v>
      </c>
      <c r="K66" s="637">
        <f t="shared" si="17"/>
        <v>3.1099999999999999E-2</v>
      </c>
      <c r="L66" s="637">
        <f t="shared" si="17"/>
        <v>3.1300000000000001E-2</v>
      </c>
      <c r="M66" s="637">
        <f t="shared" si="17"/>
        <v>3.1300000000000001E-2</v>
      </c>
      <c r="N66" s="643">
        <f t="shared" si="17"/>
        <v>3.1399999999999997E-2</v>
      </c>
      <c r="O66" s="644"/>
      <c r="P66" s="66"/>
      <c r="Q66" s="637">
        <f t="shared" si="18"/>
        <v>5.2833944000000001E-2</v>
      </c>
      <c r="R66" s="637">
        <f t="shared" si="18"/>
        <v>5.5875458000000003E-2</v>
      </c>
      <c r="S66" s="637">
        <f t="shared" si="18"/>
        <v>5.4475396000000002E-2</v>
      </c>
      <c r="T66" s="637">
        <f t="shared" si="18"/>
        <v>5.4934037000000012E-2</v>
      </c>
      <c r="U66" s="643">
        <f t="shared" si="18"/>
        <v>5.5127149E-2</v>
      </c>
    </row>
    <row r="67" spans="1:21">
      <c r="A67" s="12" t="s">
        <v>19</v>
      </c>
      <c r="B67" s="163" t="s">
        <v>73</v>
      </c>
      <c r="C67" s="114">
        <v>0.5</v>
      </c>
      <c r="D67" s="114">
        <v>0.6</v>
      </c>
      <c r="E67" s="47">
        <v>2024</v>
      </c>
      <c r="F67" s="635" t="str">
        <f t="shared" si="16"/>
        <v>£m 20/21</v>
      </c>
      <c r="G67" s="653" t="s">
        <v>53</v>
      </c>
      <c r="H67" s="644"/>
      <c r="I67" s="66"/>
      <c r="J67" s="637">
        <f t="shared" si="17"/>
        <v>3.1E-2</v>
      </c>
      <c r="K67" s="637">
        <f t="shared" si="17"/>
        <v>3.1699999999999999E-2</v>
      </c>
      <c r="L67" s="637">
        <f t="shared" si="17"/>
        <v>3.1899999999999998E-2</v>
      </c>
      <c r="M67" s="637">
        <f t="shared" si="17"/>
        <v>3.1899999999999998E-2</v>
      </c>
      <c r="N67" s="643">
        <f t="shared" si="17"/>
        <v>3.1899999999999998E-2</v>
      </c>
      <c r="O67" s="644"/>
      <c r="P67" s="66"/>
      <c r="Q67" s="637">
        <f t="shared" si="18"/>
        <v>5.2833944000000001E-2</v>
      </c>
      <c r="R67" s="637">
        <f t="shared" si="18"/>
        <v>5.5875458000000003E-2</v>
      </c>
      <c r="S67" s="637">
        <f t="shared" si="18"/>
        <v>5.4475396000000002E-2</v>
      </c>
      <c r="T67" s="637">
        <f t="shared" si="18"/>
        <v>5.4934037000000012E-2</v>
      </c>
      <c r="U67" s="643">
        <f t="shared" si="18"/>
        <v>5.5127149E-2</v>
      </c>
    </row>
    <row r="68" spans="1:21">
      <c r="A68" s="12" t="s">
        <v>19</v>
      </c>
      <c r="B68" s="163" t="s">
        <v>74</v>
      </c>
      <c r="C68" s="114">
        <v>0.5</v>
      </c>
      <c r="D68" s="114">
        <v>0.6</v>
      </c>
      <c r="E68" s="47">
        <v>2024</v>
      </c>
      <c r="F68" s="635" t="str">
        <f t="shared" si="16"/>
        <v>£m 20/21</v>
      </c>
      <c r="G68" s="653" t="s">
        <v>53</v>
      </c>
      <c r="H68" s="644"/>
      <c r="I68" s="66"/>
      <c r="J68" s="637">
        <f t="shared" si="17"/>
        <v>3.1E-2</v>
      </c>
      <c r="K68" s="637">
        <f t="shared" si="17"/>
        <v>3.1699999999999999E-2</v>
      </c>
      <c r="L68" s="637">
        <f t="shared" si="17"/>
        <v>3.1899999999999998E-2</v>
      </c>
      <c r="M68" s="637">
        <f t="shared" si="17"/>
        <v>3.1899999999999998E-2</v>
      </c>
      <c r="N68" s="643">
        <f t="shared" si="17"/>
        <v>3.1899999999999998E-2</v>
      </c>
      <c r="O68" s="644"/>
      <c r="P68" s="66"/>
      <c r="Q68" s="637">
        <f t="shared" si="18"/>
        <v>5.2833944000000001E-2</v>
      </c>
      <c r="R68" s="637">
        <f t="shared" si="18"/>
        <v>5.5875458000000003E-2</v>
      </c>
      <c r="S68" s="637">
        <f t="shared" si="18"/>
        <v>5.4475396000000002E-2</v>
      </c>
      <c r="T68" s="637">
        <f t="shared" si="18"/>
        <v>5.4934037000000012E-2</v>
      </c>
      <c r="U68" s="643">
        <f t="shared" si="18"/>
        <v>5.5127149E-2</v>
      </c>
    </row>
    <row r="69" spans="1:21">
      <c r="A69" s="12" t="s">
        <v>19</v>
      </c>
      <c r="B69" s="163" t="s">
        <v>4</v>
      </c>
      <c r="C69" s="114">
        <v>0.5</v>
      </c>
      <c r="D69" s="114">
        <v>0.6</v>
      </c>
      <c r="E69" s="47">
        <v>2024</v>
      </c>
      <c r="F69" s="635" t="str">
        <f t="shared" si="16"/>
        <v>£m 20/21</v>
      </c>
      <c r="G69" s="653" t="s">
        <v>53</v>
      </c>
      <c r="H69" s="644"/>
      <c r="I69" s="66"/>
      <c r="J69" s="637">
        <f t="shared" si="17"/>
        <v>3.1E-2</v>
      </c>
      <c r="K69" s="637">
        <f t="shared" si="17"/>
        <v>3.1699999999999999E-2</v>
      </c>
      <c r="L69" s="637">
        <f t="shared" si="17"/>
        <v>3.1899999999999998E-2</v>
      </c>
      <c r="M69" s="637">
        <f t="shared" si="17"/>
        <v>3.1899999999999998E-2</v>
      </c>
      <c r="N69" s="643">
        <f t="shared" si="17"/>
        <v>3.1899999999999998E-2</v>
      </c>
      <c r="O69" s="644"/>
      <c r="P69" s="66"/>
      <c r="Q69" s="637">
        <f t="shared" si="18"/>
        <v>5.2833944000000001E-2</v>
      </c>
      <c r="R69" s="637">
        <f t="shared" si="18"/>
        <v>5.5875458000000003E-2</v>
      </c>
      <c r="S69" s="637">
        <f t="shared" si="18"/>
        <v>5.4475396000000002E-2</v>
      </c>
      <c r="T69" s="637">
        <f t="shared" si="18"/>
        <v>5.4934037000000012E-2</v>
      </c>
      <c r="U69" s="643">
        <f t="shared" si="18"/>
        <v>5.5127149E-2</v>
      </c>
    </row>
    <row r="70" spans="1:21">
      <c r="A70" s="12" t="s">
        <v>19</v>
      </c>
      <c r="B70" s="163" t="s">
        <v>75</v>
      </c>
      <c r="C70" s="114">
        <v>0.5</v>
      </c>
      <c r="D70" s="114">
        <v>0.6</v>
      </c>
      <c r="E70" s="47">
        <v>2024</v>
      </c>
      <c r="F70" s="635" t="str">
        <f t="shared" si="16"/>
        <v>£m 20/21</v>
      </c>
      <c r="G70" s="653" t="s">
        <v>53</v>
      </c>
      <c r="H70" s="644"/>
      <c r="I70" s="66"/>
      <c r="J70" s="637">
        <f t="shared" si="17"/>
        <v>3.1E-2</v>
      </c>
      <c r="K70" s="637">
        <f t="shared" si="17"/>
        <v>3.1699999999999999E-2</v>
      </c>
      <c r="L70" s="637">
        <f t="shared" si="17"/>
        <v>3.1899999999999998E-2</v>
      </c>
      <c r="M70" s="637">
        <f t="shared" si="17"/>
        <v>3.1899999999999998E-2</v>
      </c>
      <c r="N70" s="643">
        <f t="shared" si="17"/>
        <v>3.1899999999999998E-2</v>
      </c>
      <c r="O70" s="644"/>
      <c r="P70" s="66"/>
      <c r="Q70" s="637">
        <f t="shared" si="18"/>
        <v>5.2833944000000001E-2</v>
      </c>
      <c r="R70" s="637">
        <f t="shared" si="18"/>
        <v>5.5875458000000003E-2</v>
      </c>
      <c r="S70" s="637">
        <f t="shared" si="18"/>
        <v>5.4475396000000002E-2</v>
      </c>
      <c r="T70" s="637">
        <f t="shared" si="18"/>
        <v>5.4934037000000012E-2</v>
      </c>
      <c r="U70" s="643">
        <f t="shared" si="18"/>
        <v>5.5127149E-2</v>
      </c>
    </row>
    <row r="71" spans="1:21">
      <c r="A71" s="12" t="s">
        <v>19</v>
      </c>
      <c r="B71" s="163" t="s">
        <v>76</v>
      </c>
      <c r="C71" s="114">
        <v>0.50700000000000001</v>
      </c>
      <c r="D71" s="114">
        <v>0.6</v>
      </c>
      <c r="E71" s="47">
        <v>2024</v>
      </c>
      <c r="F71" s="635" t="str">
        <f t="shared" si="16"/>
        <v>£m 20/21</v>
      </c>
      <c r="G71" s="653" t="s">
        <v>53</v>
      </c>
      <c r="H71" s="644"/>
      <c r="I71" s="66"/>
      <c r="J71" s="637">
        <f t="shared" si="17"/>
        <v>3.1E-2</v>
      </c>
      <c r="K71" s="637">
        <f t="shared" si="17"/>
        <v>3.1699999999999999E-2</v>
      </c>
      <c r="L71" s="637">
        <f t="shared" si="17"/>
        <v>3.1899999999999998E-2</v>
      </c>
      <c r="M71" s="637">
        <f t="shared" si="17"/>
        <v>3.1899999999999998E-2</v>
      </c>
      <c r="N71" s="643">
        <f t="shared" si="17"/>
        <v>3.1899999999999998E-2</v>
      </c>
      <c r="O71" s="644"/>
      <c r="P71" s="66"/>
      <c r="Q71" s="637">
        <f t="shared" si="18"/>
        <v>5.2833944000000001E-2</v>
      </c>
      <c r="R71" s="637">
        <f t="shared" si="18"/>
        <v>5.5875458000000003E-2</v>
      </c>
      <c r="S71" s="637">
        <f t="shared" si="18"/>
        <v>5.4475396000000002E-2</v>
      </c>
      <c r="T71" s="637">
        <f t="shared" si="18"/>
        <v>5.4934037000000012E-2</v>
      </c>
      <c r="U71" s="643">
        <f t="shared" si="18"/>
        <v>5.5127149E-2</v>
      </c>
    </row>
    <row r="72" spans="1:21">
      <c r="A72" s="12" t="s">
        <v>19</v>
      </c>
      <c r="B72" s="163" t="s">
        <v>50</v>
      </c>
      <c r="C72" s="114">
        <v>0.50700000000000001</v>
      </c>
      <c r="D72" s="114">
        <v>0.6</v>
      </c>
      <c r="E72" s="47">
        <v>2024</v>
      </c>
      <c r="F72" s="635" t="str">
        <f t="shared" si="16"/>
        <v>£m 20/21</v>
      </c>
      <c r="G72" s="653" t="s">
        <v>50</v>
      </c>
      <c r="H72" s="644"/>
      <c r="I72" s="66"/>
      <c r="J72" s="637">
        <f t="shared" si="17"/>
        <v>3.04E-2</v>
      </c>
      <c r="K72" s="637">
        <f t="shared" si="17"/>
        <v>3.1099999999999999E-2</v>
      </c>
      <c r="L72" s="637">
        <f t="shared" si="17"/>
        <v>3.1300000000000001E-2</v>
      </c>
      <c r="M72" s="637">
        <f t="shared" si="17"/>
        <v>3.1300000000000001E-2</v>
      </c>
      <c r="N72" s="643">
        <f t="shared" si="17"/>
        <v>3.1399999999999997E-2</v>
      </c>
      <c r="O72" s="644"/>
      <c r="P72" s="66"/>
      <c r="Q72" s="637">
        <f t="shared" si="18"/>
        <v>5.2833944000000001E-2</v>
      </c>
      <c r="R72" s="637">
        <f t="shared" si="18"/>
        <v>5.5875458000000003E-2</v>
      </c>
      <c r="S72" s="637">
        <f t="shared" si="18"/>
        <v>5.4475396000000002E-2</v>
      </c>
      <c r="T72" s="637">
        <f t="shared" si="18"/>
        <v>5.4934037000000012E-2</v>
      </c>
      <c r="U72" s="643">
        <f t="shared" si="18"/>
        <v>5.5127149E-2</v>
      </c>
    </row>
    <row r="73" spans="1:21">
      <c r="A73" s="12" t="s">
        <v>19</v>
      </c>
      <c r="B73" s="163" t="s">
        <v>51</v>
      </c>
      <c r="C73" s="114">
        <v>0.5</v>
      </c>
      <c r="D73" s="114">
        <v>0.6</v>
      </c>
      <c r="E73" s="47">
        <v>2024</v>
      </c>
      <c r="F73" s="635" t="str">
        <f t="shared" si="16"/>
        <v>£m 20/21</v>
      </c>
      <c r="G73" s="653" t="s">
        <v>51</v>
      </c>
      <c r="H73" s="644"/>
      <c r="I73" s="66"/>
      <c r="J73" s="637">
        <f t="shared" si="17"/>
        <v>3.04E-2</v>
      </c>
      <c r="K73" s="637">
        <f t="shared" si="17"/>
        <v>3.1099999999999999E-2</v>
      </c>
      <c r="L73" s="637">
        <f t="shared" si="17"/>
        <v>3.1300000000000001E-2</v>
      </c>
      <c r="M73" s="637">
        <f t="shared" si="17"/>
        <v>3.1300000000000001E-2</v>
      </c>
      <c r="N73" s="643">
        <f t="shared" si="17"/>
        <v>3.1399999999999997E-2</v>
      </c>
      <c r="O73" s="644"/>
      <c r="P73" s="66"/>
      <c r="Q73" s="637">
        <f t="shared" si="18"/>
        <v>5.2833944000000001E-2</v>
      </c>
      <c r="R73" s="637">
        <f t="shared" si="18"/>
        <v>5.5875458000000003E-2</v>
      </c>
      <c r="S73" s="637">
        <f t="shared" si="18"/>
        <v>5.4475396000000002E-2</v>
      </c>
      <c r="T73" s="637">
        <f t="shared" si="18"/>
        <v>5.4934037000000012E-2</v>
      </c>
      <c r="U73" s="643">
        <f t="shared" si="18"/>
        <v>5.5127149E-2</v>
      </c>
    </row>
    <row r="74" spans="1:21">
      <c r="A74" s="12" t="s">
        <v>19</v>
      </c>
      <c r="B74" s="163" t="s">
        <v>77</v>
      </c>
      <c r="C74" s="114">
        <v>0.5</v>
      </c>
      <c r="D74" s="114">
        <v>0.6</v>
      </c>
      <c r="E74" s="47">
        <v>2024</v>
      </c>
      <c r="F74" s="635" t="str">
        <f t="shared" si="16"/>
        <v>£m 20/21</v>
      </c>
      <c r="G74" s="653" t="s">
        <v>53</v>
      </c>
      <c r="H74" s="644"/>
      <c r="I74" s="66"/>
      <c r="J74" s="637">
        <f t="shared" si="17"/>
        <v>3.1E-2</v>
      </c>
      <c r="K74" s="637">
        <f t="shared" si="17"/>
        <v>3.1699999999999999E-2</v>
      </c>
      <c r="L74" s="637">
        <f t="shared" si="17"/>
        <v>3.1899999999999998E-2</v>
      </c>
      <c r="M74" s="637">
        <f t="shared" si="17"/>
        <v>3.1899999999999998E-2</v>
      </c>
      <c r="N74" s="643">
        <f t="shared" si="17"/>
        <v>3.1899999999999998E-2</v>
      </c>
      <c r="O74" s="644"/>
      <c r="P74" s="66"/>
      <c r="Q74" s="637">
        <f t="shared" si="18"/>
        <v>5.2833944000000001E-2</v>
      </c>
      <c r="R74" s="637">
        <f t="shared" si="18"/>
        <v>5.5875458000000003E-2</v>
      </c>
      <c r="S74" s="637">
        <f t="shared" si="18"/>
        <v>5.4475396000000002E-2</v>
      </c>
      <c r="T74" s="637">
        <f t="shared" si="18"/>
        <v>5.4934037000000012E-2</v>
      </c>
      <c r="U74" s="643">
        <f t="shared" si="18"/>
        <v>5.5127149E-2</v>
      </c>
    </row>
    <row r="75" spans="1:21">
      <c r="A75" s="12" t="s">
        <v>19</v>
      </c>
      <c r="B75" s="163" t="s">
        <v>78</v>
      </c>
      <c r="C75" s="114">
        <v>0.5</v>
      </c>
      <c r="D75" s="114">
        <v>0.6</v>
      </c>
      <c r="E75" s="47">
        <v>2024</v>
      </c>
      <c r="F75" s="635" t="str">
        <f t="shared" si="16"/>
        <v>£m 20/21</v>
      </c>
      <c r="G75" s="653" t="s">
        <v>53</v>
      </c>
      <c r="H75" s="644"/>
      <c r="I75" s="66"/>
      <c r="J75" s="637">
        <f t="shared" si="17"/>
        <v>3.1E-2</v>
      </c>
      <c r="K75" s="637">
        <f t="shared" si="17"/>
        <v>3.1699999999999999E-2</v>
      </c>
      <c r="L75" s="637">
        <f t="shared" si="17"/>
        <v>3.1899999999999998E-2</v>
      </c>
      <c r="M75" s="637">
        <f t="shared" si="17"/>
        <v>3.1899999999999998E-2</v>
      </c>
      <c r="N75" s="643">
        <f t="shared" si="17"/>
        <v>3.1899999999999998E-2</v>
      </c>
      <c r="O75" s="644"/>
      <c r="P75" s="66"/>
      <c r="Q75" s="637">
        <f t="shared" si="18"/>
        <v>5.2833944000000001E-2</v>
      </c>
      <c r="R75" s="637">
        <f t="shared" si="18"/>
        <v>5.5875458000000003E-2</v>
      </c>
      <c r="S75" s="637">
        <f t="shared" si="18"/>
        <v>5.4475396000000002E-2</v>
      </c>
      <c r="T75" s="637">
        <f t="shared" si="18"/>
        <v>5.4934037000000012E-2</v>
      </c>
      <c r="U75" s="643">
        <f t="shared" si="18"/>
        <v>5.5127149E-2</v>
      </c>
    </row>
    <row r="76" spans="1:21">
      <c r="A76" s="12" t="s">
        <v>19</v>
      </c>
      <c r="B76" s="163" t="s">
        <v>79</v>
      </c>
      <c r="C76" s="114">
        <v>0.5</v>
      </c>
      <c r="D76" s="114">
        <v>0.6</v>
      </c>
      <c r="E76" s="47">
        <v>2024</v>
      </c>
      <c r="F76" s="635" t="str">
        <f t="shared" si="16"/>
        <v>£m 20/21</v>
      </c>
      <c r="G76" s="653" t="s">
        <v>53</v>
      </c>
      <c r="H76" s="644"/>
      <c r="I76" s="66"/>
      <c r="J76" s="637">
        <f t="shared" si="17"/>
        <v>3.1E-2</v>
      </c>
      <c r="K76" s="637">
        <f t="shared" si="17"/>
        <v>3.1699999999999999E-2</v>
      </c>
      <c r="L76" s="637">
        <f t="shared" si="17"/>
        <v>3.1899999999999998E-2</v>
      </c>
      <c r="M76" s="637">
        <f t="shared" si="17"/>
        <v>3.1899999999999998E-2</v>
      </c>
      <c r="N76" s="643">
        <f t="shared" si="17"/>
        <v>3.1899999999999998E-2</v>
      </c>
      <c r="O76" s="644"/>
      <c r="P76" s="66"/>
      <c r="Q76" s="637">
        <f t="shared" si="18"/>
        <v>5.2833944000000001E-2</v>
      </c>
      <c r="R76" s="637">
        <f t="shared" si="18"/>
        <v>5.5875458000000003E-2</v>
      </c>
      <c r="S76" s="637">
        <f t="shared" si="18"/>
        <v>5.4475396000000002E-2</v>
      </c>
      <c r="T76" s="637">
        <f t="shared" si="18"/>
        <v>5.4934037000000012E-2</v>
      </c>
      <c r="U76" s="643">
        <f t="shared" si="18"/>
        <v>5.5127149E-2</v>
      </c>
    </row>
    <row r="77" spans="1:21">
      <c r="A77" s="12" t="s">
        <v>25</v>
      </c>
      <c r="B77" s="163" t="s">
        <v>80</v>
      </c>
      <c r="C77" s="114">
        <v>0.5</v>
      </c>
      <c r="D77" s="114">
        <v>0.6</v>
      </c>
      <c r="E77" s="47">
        <v>2022</v>
      </c>
      <c r="F77" s="635" t="str">
        <f t="shared" si="16"/>
        <v>£m 18/19</v>
      </c>
      <c r="G77" s="653" t="s">
        <v>25</v>
      </c>
      <c r="H77" s="645">
        <f t="shared" ref="H77:L91" si="19">INDEX($C$42:$I$51,MATCH($G77,$B$42:$B$51,0),MATCH(H$62,$C$41:$I$41))</f>
        <v>2.0500000000000001E-2</v>
      </c>
      <c r="I77" s="637">
        <f t="shared" si="19"/>
        <v>1.9E-2</v>
      </c>
      <c r="J77" s="637">
        <f t="shared" si="19"/>
        <v>1.9199999999999998E-2</v>
      </c>
      <c r="K77" s="637">
        <f t="shared" si="19"/>
        <v>2.1100000000000001E-2</v>
      </c>
      <c r="L77" s="637">
        <f t="shared" si="19"/>
        <v>2.2599999999999999E-2</v>
      </c>
      <c r="M77" s="66"/>
      <c r="N77" s="646"/>
      <c r="O77" s="645">
        <f t="shared" ref="O77:S91" si="20">INDEX($C$55:$I$59,MATCH($A77,$B$55:$B$59,0),MATCH(O$62,$C$54:$I$54))</f>
        <v>4.5181881000000007E-2</v>
      </c>
      <c r="P77" s="637">
        <f t="shared" si="20"/>
        <v>4.5568105000000005E-2</v>
      </c>
      <c r="Q77" s="637">
        <f t="shared" si="20"/>
        <v>5.2833944000000001E-2</v>
      </c>
      <c r="R77" s="637">
        <f t="shared" si="20"/>
        <v>5.5875458000000003E-2</v>
      </c>
      <c r="S77" s="637">
        <f t="shared" si="20"/>
        <v>5.4475395999999995E-2</v>
      </c>
      <c r="T77" s="66"/>
      <c r="U77" s="646"/>
    </row>
    <row r="78" spans="1:21">
      <c r="A78" s="12" t="s">
        <v>25</v>
      </c>
      <c r="B78" s="163" t="s">
        <v>81</v>
      </c>
      <c r="C78" s="114">
        <v>0.5</v>
      </c>
      <c r="D78" s="114">
        <v>0.6</v>
      </c>
      <c r="E78" s="47">
        <v>2022</v>
      </c>
      <c r="F78" s="635" t="str">
        <f t="shared" si="16"/>
        <v>£m 18/19</v>
      </c>
      <c r="G78" s="653" t="s">
        <v>25</v>
      </c>
      <c r="H78" s="645">
        <f t="shared" si="19"/>
        <v>2.0500000000000001E-2</v>
      </c>
      <c r="I78" s="637">
        <f t="shared" si="19"/>
        <v>1.9E-2</v>
      </c>
      <c r="J78" s="637">
        <f t="shared" si="19"/>
        <v>1.9199999999999998E-2</v>
      </c>
      <c r="K78" s="637">
        <f t="shared" si="19"/>
        <v>2.1100000000000001E-2</v>
      </c>
      <c r="L78" s="637">
        <f t="shared" si="19"/>
        <v>2.2599999999999999E-2</v>
      </c>
      <c r="M78" s="66"/>
      <c r="N78" s="646"/>
      <c r="O78" s="645">
        <f t="shared" si="20"/>
        <v>4.5181881000000007E-2</v>
      </c>
      <c r="P78" s="637">
        <f t="shared" si="20"/>
        <v>4.5568105000000005E-2</v>
      </c>
      <c r="Q78" s="637">
        <f t="shared" si="20"/>
        <v>5.2833944000000001E-2</v>
      </c>
      <c r="R78" s="637">
        <f t="shared" si="20"/>
        <v>5.5875458000000003E-2</v>
      </c>
      <c r="S78" s="637">
        <f t="shared" si="20"/>
        <v>5.4475395999999995E-2</v>
      </c>
      <c r="T78" s="66"/>
      <c r="U78" s="646"/>
    </row>
    <row r="79" spans="1:21">
      <c r="A79" s="12" t="s">
        <v>25</v>
      </c>
      <c r="B79" s="163" t="s">
        <v>82</v>
      </c>
      <c r="C79" s="114">
        <v>0.5</v>
      </c>
      <c r="D79" s="114">
        <v>0.6</v>
      </c>
      <c r="E79" s="47">
        <v>2022</v>
      </c>
      <c r="F79" s="635" t="str">
        <f t="shared" si="16"/>
        <v>£m 18/19</v>
      </c>
      <c r="G79" s="653" t="s">
        <v>25</v>
      </c>
      <c r="H79" s="645">
        <f t="shared" si="19"/>
        <v>2.0500000000000001E-2</v>
      </c>
      <c r="I79" s="637">
        <f t="shared" si="19"/>
        <v>1.9E-2</v>
      </c>
      <c r="J79" s="637">
        <f t="shared" si="19"/>
        <v>1.9199999999999998E-2</v>
      </c>
      <c r="K79" s="637">
        <f t="shared" si="19"/>
        <v>2.1100000000000001E-2</v>
      </c>
      <c r="L79" s="637">
        <f t="shared" si="19"/>
        <v>2.2599999999999999E-2</v>
      </c>
      <c r="M79" s="66"/>
      <c r="N79" s="646"/>
      <c r="O79" s="645">
        <f t="shared" si="20"/>
        <v>4.5181881000000007E-2</v>
      </c>
      <c r="P79" s="637">
        <f t="shared" si="20"/>
        <v>4.5568105000000005E-2</v>
      </c>
      <c r="Q79" s="637">
        <f t="shared" si="20"/>
        <v>5.2833944000000001E-2</v>
      </c>
      <c r="R79" s="637">
        <f t="shared" si="20"/>
        <v>5.5875458000000003E-2</v>
      </c>
      <c r="S79" s="637">
        <f t="shared" si="20"/>
        <v>5.4475395999999995E-2</v>
      </c>
      <c r="T79" s="66"/>
      <c r="U79" s="646"/>
    </row>
    <row r="80" spans="1:21">
      <c r="A80" s="12" t="s">
        <v>25</v>
      </c>
      <c r="B80" s="163" t="s">
        <v>83</v>
      </c>
      <c r="C80" s="114">
        <v>0.5</v>
      </c>
      <c r="D80" s="114">
        <v>0.6</v>
      </c>
      <c r="E80" s="47">
        <v>2022</v>
      </c>
      <c r="F80" s="635" t="str">
        <f t="shared" si="16"/>
        <v>£m 18/19</v>
      </c>
      <c r="G80" s="653" t="s">
        <v>25</v>
      </c>
      <c r="H80" s="645">
        <f t="shared" si="19"/>
        <v>2.0500000000000001E-2</v>
      </c>
      <c r="I80" s="637">
        <f t="shared" si="19"/>
        <v>1.9E-2</v>
      </c>
      <c r="J80" s="637">
        <f t="shared" si="19"/>
        <v>1.9199999999999998E-2</v>
      </c>
      <c r="K80" s="637">
        <f t="shared" si="19"/>
        <v>2.1100000000000001E-2</v>
      </c>
      <c r="L80" s="637">
        <f t="shared" si="19"/>
        <v>2.2599999999999999E-2</v>
      </c>
      <c r="M80" s="66"/>
      <c r="N80" s="646"/>
      <c r="O80" s="645">
        <f t="shared" si="20"/>
        <v>4.5181881000000007E-2</v>
      </c>
      <c r="P80" s="637">
        <f t="shared" si="20"/>
        <v>4.5568105000000005E-2</v>
      </c>
      <c r="Q80" s="637">
        <f t="shared" si="20"/>
        <v>5.2833944000000001E-2</v>
      </c>
      <c r="R80" s="637">
        <f t="shared" si="20"/>
        <v>5.5875458000000003E-2</v>
      </c>
      <c r="S80" s="637">
        <f t="shared" si="20"/>
        <v>5.4475395999999995E-2</v>
      </c>
      <c r="T80" s="66"/>
      <c r="U80" s="646"/>
    </row>
    <row r="81" spans="1:21">
      <c r="A81" s="12" t="s">
        <v>25</v>
      </c>
      <c r="B81" s="163" t="s">
        <v>84</v>
      </c>
      <c r="C81" s="114">
        <v>0.51</v>
      </c>
      <c r="D81" s="114">
        <v>0.6</v>
      </c>
      <c r="E81" s="47">
        <v>2022</v>
      </c>
      <c r="F81" s="635" t="str">
        <f t="shared" si="16"/>
        <v>£m 18/19</v>
      </c>
      <c r="G81" s="653" t="s">
        <v>56</v>
      </c>
      <c r="H81" s="645">
        <f t="shared" si="19"/>
        <v>2.1100000000000001E-2</v>
      </c>
      <c r="I81" s="637">
        <f t="shared" si="19"/>
        <v>1.9599999999999999E-2</v>
      </c>
      <c r="J81" s="637">
        <f t="shared" si="19"/>
        <v>1.9799999999999998E-2</v>
      </c>
      <c r="K81" s="637">
        <f t="shared" si="19"/>
        <v>2.1700000000000001E-2</v>
      </c>
      <c r="L81" s="637">
        <f t="shared" si="19"/>
        <v>2.3199999999999998E-2</v>
      </c>
      <c r="M81" s="66"/>
      <c r="N81" s="646"/>
      <c r="O81" s="645">
        <f t="shared" si="20"/>
        <v>4.5181881000000007E-2</v>
      </c>
      <c r="P81" s="637">
        <f t="shared" si="20"/>
        <v>4.5568105000000005E-2</v>
      </c>
      <c r="Q81" s="637">
        <f t="shared" si="20"/>
        <v>5.2833944000000001E-2</v>
      </c>
      <c r="R81" s="637">
        <f t="shared" si="20"/>
        <v>5.5875458000000003E-2</v>
      </c>
      <c r="S81" s="637">
        <f t="shared" si="20"/>
        <v>5.4475395999999995E-2</v>
      </c>
      <c r="T81" s="66"/>
      <c r="U81" s="646"/>
    </row>
    <row r="82" spans="1:21">
      <c r="A82" s="12" t="s">
        <v>25</v>
      </c>
      <c r="B82" s="163" t="s">
        <v>85</v>
      </c>
      <c r="C82" s="114">
        <v>0.51</v>
      </c>
      <c r="D82" s="114">
        <v>0.6</v>
      </c>
      <c r="E82" s="47">
        <v>2022</v>
      </c>
      <c r="F82" s="635" t="str">
        <f t="shared" si="16"/>
        <v>£m 18/19</v>
      </c>
      <c r="G82" s="653" t="s">
        <v>56</v>
      </c>
      <c r="H82" s="645">
        <f t="shared" si="19"/>
        <v>2.1100000000000001E-2</v>
      </c>
      <c r="I82" s="637">
        <f t="shared" si="19"/>
        <v>1.9599999999999999E-2</v>
      </c>
      <c r="J82" s="637">
        <f t="shared" si="19"/>
        <v>1.9799999999999998E-2</v>
      </c>
      <c r="K82" s="637">
        <f t="shared" si="19"/>
        <v>2.1700000000000001E-2</v>
      </c>
      <c r="L82" s="637">
        <f t="shared" si="19"/>
        <v>2.3199999999999998E-2</v>
      </c>
      <c r="M82" s="66"/>
      <c r="N82" s="646"/>
      <c r="O82" s="645">
        <f t="shared" si="20"/>
        <v>4.5181881000000007E-2</v>
      </c>
      <c r="P82" s="637">
        <f t="shared" si="20"/>
        <v>4.5568105000000005E-2</v>
      </c>
      <c r="Q82" s="637">
        <f t="shared" si="20"/>
        <v>5.2833944000000001E-2</v>
      </c>
      <c r="R82" s="637">
        <f t="shared" si="20"/>
        <v>5.5875458000000003E-2</v>
      </c>
      <c r="S82" s="637">
        <f t="shared" si="20"/>
        <v>5.4475395999999995E-2</v>
      </c>
      <c r="T82" s="66"/>
      <c r="U82" s="646"/>
    </row>
    <row r="83" spans="1:21">
      <c r="A83" s="12" t="s">
        <v>25</v>
      </c>
      <c r="B83" s="163" t="s">
        <v>86</v>
      </c>
      <c r="C83" s="114">
        <v>0.5</v>
      </c>
      <c r="D83" s="114">
        <v>0.6</v>
      </c>
      <c r="E83" s="47">
        <v>2022</v>
      </c>
      <c r="F83" s="635" t="str">
        <f t="shared" si="16"/>
        <v>£m 18/19</v>
      </c>
      <c r="G83" s="653" t="s">
        <v>25</v>
      </c>
      <c r="H83" s="645">
        <f t="shared" si="19"/>
        <v>2.0500000000000001E-2</v>
      </c>
      <c r="I83" s="637">
        <f t="shared" si="19"/>
        <v>1.9E-2</v>
      </c>
      <c r="J83" s="637">
        <f t="shared" si="19"/>
        <v>1.9199999999999998E-2</v>
      </c>
      <c r="K83" s="637">
        <f t="shared" si="19"/>
        <v>2.1100000000000001E-2</v>
      </c>
      <c r="L83" s="637">
        <f t="shared" si="19"/>
        <v>2.2599999999999999E-2</v>
      </c>
      <c r="M83" s="66"/>
      <c r="N83" s="646"/>
      <c r="O83" s="645">
        <f t="shared" si="20"/>
        <v>4.5181881000000007E-2</v>
      </c>
      <c r="P83" s="637">
        <f t="shared" si="20"/>
        <v>4.5568105000000005E-2</v>
      </c>
      <c r="Q83" s="637">
        <f t="shared" si="20"/>
        <v>5.2833944000000001E-2</v>
      </c>
      <c r="R83" s="637">
        <f t="shared" si="20"/>
        <v>5.5875458000000003E-2</v>
      </c>
      <c r="S83" s="637">
        <f t="shared" si="20"/>
        <v>5.4475395999999995E-2</v>
      </c>
      <c r="T83" s="66"/>
      <c r="U83" s="646"/>
    </row>
    <row r="84" spans="1:21">
      <c r="A84" s="12" t="s">
        <v>25</v>
      </c>
      <c r="B84" s="163" t="s">
        <v>87</v>
      </c>
      <c r="C84" s="114">
        <v>0.5</v>
      </c>
      <c r="D84" s="114">
        <v>0.6</v>
      </c>
      <c r="E84" s="47">
        <v>2022</v>
      </c>
      <c r="F84" s="635" t="str">
        <f t="shared" si="16"/>
        <v>£m 18/19</v>
      </c>
      <c r="G84" s="653" t="s">
        <v>56</v>
      </c>
      <c r="H84" s="645">
        <f t="shared" si="19"/>
        <v>2.1100000000000001E-2</v>
      </c>
      <c r="I84" s="637">
        <f t="shared" si="19"/>
        <v>1.9599999999999999E-2</v>
      </c>
      <c r="J84" s="637">
        <f t="shared" si="19"/>
        <v>1.9799999999999998E-2</v>
      </c>
      <c r="K84" s="637">
        <f t="shared" si="19"/>
        <v>2.1700000000000001E-2</v>
      </c>
      <c r="L84" s="637">
        <f t="shared" si="19"/>
        <v>2.3199999999999998E-2</v>
      </c>
      <c r="M84" s="66"/>
      <c r="N84" s="646"/>
      <c r="O84" s="645">
        <f t="shared" si="20"/>
        <v>4.5181881000000007E-2</v>
      </c>
      <c r="P84" s="637">
        <f t="shared" si="20"/>
        <v>4.5568105000000005E-2</v>
      </c>
      <c r="Q84" s="637">
        <f t="shared" si="20"/>
        <v>5.2833944000000001E-2</v>
      </c>
      <c r="R84" s="637">
        <f t="shared" si="20"/>
        <v>5.5875458000000003E-2</v>
      </c>
      <c r="S84" s="637">
        <f t="shared" si="20"/>
        <v>5.4475395999999995E-2</v>
      </c>
      <c r="T84" s="66"/>
      <c r="U84" s="646"/>
    </row>
    <row r="85" spans="1:21">
      <c r="A85" s="12" t="s">
        <v>27</v>
      </c>
      <c r="B85" s="163" t="s">
        <v>88</v>
      </c>
      <c r="C85" s="114">
        <v>0.61</v>
      </c>
      <c r="D85" s="114">
        <v>0.6</v>
      </c>
      <c r="E85" s="47">
        <v>2022</v>
      </c>
      <c r="F85" s="635" t="str">
        <f t="shared" si="16"/>
        <v>£m 18/19</v>
      </c>
      <c r="G85" s="653" t="s">
        <v>27</v>
      </c>
      <c r="H85" s="645">
        <f t="shared" si="19"/>
        <v>2.0500000000000001E-2</v>
      </c>
      <c r="I85" s="637">
        <f t="shared" si="19"/>
        <v>1.9E-2</v>
      </c>
      <c r="J85" s="637">
        <f t="shared" si="19"/>
        <v>1.9199999999999998E-2</v>
      </c>
      <c r="K85" s="637">
        <f t="shared" si="19"/>
        <v>2.1100000000000001E-2</v>
      </c>
      <c r="L85" s="637">
        <f t="shared" si="19"/>
        <v>2.2599999999999999E-2</v>
      </c>
      <c r="M85" s="66"/>
      <c r="N85" s="646"/>
      <c r="O85" s="645">
        <f t="shared" si="20"/>
        <v>4.5181881000000007E-2</v>
      </c>
      <c r="P85" s="637">
        <f t="shared" si="20"/>
        <v>4.5568105000000005E-2</v>
      </c>
      <c r="Q85" s="637">
        <f t="shared" si="20"/>
        <v>5.2833944000000001E-2</v>
      </c>
      <c r="R85" s="637">
        <f t="shared" si="20"/>
        <v>5.5875458000000003E-2</v>
      </c>
      <c r="S85" s="637">
        <f t="shared" si="20"/>
        <v>5.4475395999999995E-2</v>
      </c>
      <c r="T85" s="66"/>
      <c r="U85" s="646"/>
    </row>
    <row r="86" spans="1:21">
      <c r="A86" s="12" t="s">
        <v>27</v>
      </c>
      <c r="B86" s="163" t="s">
        <v>89</v>
      </c>
      <c r="C86" s="114">
        <v>0.61</v>
      </c>
      <c r="D86" s="114">
        <v>0.6</v>
      </c>
      <c r="E86" s="47">
        <v>2022</v>
      </c>
      <c r="F86" s="635" t="str">
        <f t="shared" si="16"/>
        <v>£m 18/19</v>
      </c>
      <c r="G86" s="653" t="s">
        <v>27</v>
      </c>
      <c r="H86" s="645">
        <f t="shared" si="19"/>
        <v>2.0500000000000001E-2</v>
      </c>
      <c r="I86" s="637">
        <f t="shared" si="19"/>
        <v>1.9E-2</v>
      </c>
      <c r="J86" s="637">
        <f t="shared" si="19"/>
        <v>1.9199999999999998E-2</v>
      </c>
      <c r="K86" s="637">
        <f t="shared" si="19"/>
        <v>2.1100000000000001E-2</v>
      </c>
      <c r="L86" s="637">
        <f t="shared" si="19"/>
        <v>2.2599999999999999E-2</v>
      </c>
      <c r="M86" s="66"/>
      <c r="N86" s="646"/>
      <c r="O86" s="645">
        <f t="shared" si="20"/>
        <v>4.5181881000000007E-2</v>
      </c>
      <c r="P86" s="637">
        <f t="shared" si="20"/>
        <v>4.5568105000000005E-2</v>
      </c>
      <c r="Q86" s="637">
        <f t="shared" si="20"/>
        <v>5.2833944000000001E-2</v>
      </c>
      <c r="R86" s="637">
        <f t="shared" si="20"/>
        <v>5.5875458000000003E-2</v>
      </c>
      <c r="S86" s="637">
        <f t="shared" si="20"/>
        <v>5.4475395999999995E-2</v>
      </c>
      <c r="T86" s="66"/>
      <c r="U86" s="646"/>
    </row>
    <row r="87" spans="1:21">
      <c r="A87" s="12" t="s">
        <v>27</v>
      </c>
      <c r="B87" s="163" t="s">
        <v>90</v>
      </c>
      <c r="C87" s="114">
        <v>0.61</v>
      </c>
      <c r="D87" s="114">
        <v>0.6</v>
      </c>
      <c r="E87" s="47">
        <v>2022</v>
      </c>
      <c r="F87" s="635" t="str">
        <f t="shared" si="16"/>
        <v>£m 18/19</v>
      </c>
      <c r="G87" s="653" t="s">
        <v>27</v>
      </c>
      <c r="H87" s="645">
        <f t="shared" si="19"/>
        <v>2.0500000000000001E-2</v>
      </c>
      <c r="I87" s="637">
        <f t="shared" si="19"/>
        <v>1.9E-2</v>
      </c>
      <c r="J87" s="637">
        <f t="shared" si="19"/>
        <v>1.9199999999999998E-2</v>
      </c>
      <c r="K87" s="637">
        <f t="shared" si="19"/>
        <v>2.1100000000000001E-2</v>
      </c>
      <c r="L87" s="637">
        <f t="shared" si="19"/>
        <v>2.2599999999999999E-2</v>
      </c>
      <c r="M87" s="66"/>
      <c r="N87" s="646"/>
      <c r="O87" s="645">
        <f t="shared" si="20"/>
        <v>4.5181881000000007E-2</v>
      </c>
      <c r="P87" s="637">
        <f t="shared" si="20"/>
        <v>4.5568105000000005E-2</v>
      </c>
      <c r="Q87" s="637">
        <f t="shared" si="20"/>
        <v>5.2833944000000001E-2</v>
      </c>
      <c r="R87" s="637">
        <f t="shared" si="20"/>
        <v>5.5875458000000003E-2</v>
      </c>
      <c r="S87" s="637">
        <f t="shared" si="20"/>
        <v>5.4475395999999995E-2</v>
      </c>
      <c r="T87" s="66"/>
      <c r="U87" s="646"/>
    </row>
    <row r="88" spans="1:21">
      <c r="A88" s="12" t="s">
        <v>22</v>
      </c>
      <c r="B88" s="163" t="s">
        <v>91</v>
      </c>
      <c r="C88" s="114">
        <v>0.67</v>
      </c>
      <c r="D88" s="114">
        <v>0.55000000000000004</v>
      </c>
      <c r="E88" s="47">
        <v>2022</v>
      </c>
      <c r="F88" s="635" t="str">
        <f t="shared" si="16"/>
        <v>£m 18/19</v>
      </c>
      <c r="G88" s="653" t="s">
        <v>55</v>
      </c>
      <c r="H88" s="645">
        <f t="shared" si="19"/>
        <v>2.0500000000000001E-2</v>
      </c>
      <c r="I88" s="637">
        <f t="shared" si="19"/>
        <v>1.9E-2</v>
      </c>
      <c r="J88" s="637">
        <f t="shared" si="19"/>
        <v>1.9199999999999998E-2</v>
      </c>
      <c r="K88" s="637">
        <f t="shared" si="19"/>
        <v>2.1100000000000001E-2</v>
      </c>
      <c r="L88" s="637">
        <f t="shared" si="19"/>
        <v>2.2599999999999999E-2</v>
      </c>
      <c r="M88" s="66"/>
      <c r="N88" s="646"/>
      <c r="O88" s="645">
        <f t="shared" si="20"/>
        <v>4.2439449777777784E-2</v>
      </c>
      <c r="P88" s="637">
        <f t="shared" si="20"/>
        <v>4.2616093333333334E-2</v>
      </c>
      <c r="Q88" s="637">
        <f t="shared" si="20"/>
        <v>4.909683911111111E-2</v>
      </c>
      <c r="R88" s="637">
        <f t="shared" si="20"/>
        <v>5.2011518222222233E-2</v>
      </c>
      <c r="S88" s="637">
        <f t="shared" si="20"/>
        <v>5.0933685333333333E-2</v>
      </c>
      <c r="T88" s="66"/>
      <c r="U88" s="646"/>
    </row>
    <row r="89" spans="1:21">
      <c r="A89" s="12" t="s">
        <v>29</v>
      </c>
      <c r="B89" s="163" t="s">
        <v>29</v>
      </c>
      <c r="C89" s="114">
        <v>1</v>
      </c>
      <c r="D89" s="114">
        <v>0.55000000000000004</v>
      </c>
      <c r="E89" s="47">
        <v>2022</v>
      </c>
      <c r="F89" s="635" t="str">
        <f t="shared" si="16"/>
        <v>£m 18/19</v>
      </c>
      <c r="G89" s="653" t="s">
        <v>29</v>
      </c>
      <c r="H89" s="645">
        <f>INDEX($C$42:$I$51,MATCH($G89,$B$42:$B$51,0),MATCH(H$62,$C$41:$I$41))</f>
        <v>-5.9999999999999995E-4</v>
      </c>
      <c r="I89" s="637">
        <f t="shared" si="19"/>
        <v>2.12E-2</v>
      </c>
      <c r="J89" s="637">
        <f t="shared" si="19"/>
        <v>5.0099999999999999E-2</v>
      </c>
      <c r="K89" s="637">
        <f t="shared" si="19"/>
        <v>4.7300000000000002E-2</v>
      </c>
      <c r="L89" s="637">
        <f t="shared" si="19"/>
        <v>4.19E-2</v>
      </c>
      <c r="M89" s="66"/>
      <c r="N89" s="646"/>
      <c r="O89" s="645">
        <f t="shared" si="20"/>
        <v>7.5718976000000007E-2</v>
      </c>
      <c r="P89" s="637">
        <f t="shared" si="20"/>
        <v>7.5510080000000007E-2</v>
      </c>
      <c r="Q89" s="637">
        <f t="shared" si="20"/>
        <v>7.1580223999999998E-2</v>
      </c>
      <c r="R89" s="637">
        <f t="shared" si="20"/>
        <v>6.9935168000000006E-2</v>
      </c>
      <c r="S89" s="637">
        <f t="shared" si="20"/>
        <v>7.0313792E-2</v>
      </c>
      <c r="T89" s="66"/>
      <c r="U89" s="646"/>
    </row>
    <row r="90" spans="1:21">
      <c r="A90" s="12" t="s">
        <v>22</v>
      </c>
      <c r="B90" s="163" t="s">
        <v>92</v>
      </c>
      <c r="C90" s="114">
        <v>0.51</v>
      </c>
      <c r="D90" s="114">
        <v>0.55000000000000004</v>
      </c>
      <c r="E90" s="47">
        <v>2022</v>
      </c>
      <c r="F90" s="635" t="str">
        <f t="shared" si="16"/>
        <v>£m 18/19</v>
      </c>
      <c r="G90" s="653" t="s">
        <v>55</v>
      </c>
      <c r="H90" s="645">
        <f t="shared" si="19"/>
        <v>2.0500000000000001E-2</v>
      </c>
      <c r="I90" s="637">
        <f t="shared" si="19"/>
        <v>1.9E-2</v>
      </c>
      <c r="J90" s="637">
        <f t="shared" si="19"/>
        <v>1.9199999999999998E-2</v>
      </c>
      <c r="K90" s="637">
        <f t="shared" si="19"/>
        <v>2.1100000000000001E-2</v>
      </c>
      <c r="L90" s="637">
        <f t="shared" si="19"/>
        <v>2.2599999999999999E-2</v>
      </c>
      <c r="M90" s="66"/>
      <c r="N90" s="646"/>
      <c r="O90" s="645">
        <f t="shared" si="20"/>
        <v>4.2439449777777784E-2</v>
      </c>
      <c r="P90" s="637">
        <f t="shared" si="20"/>
        <v>4.2616093333333334E-2</v>
      </c>
      <c r="Q90" s="637">
        <f t="shared" si="20"/>
        <v>4.909683911111111E-2</v>
      </c>
      <c r="R90" s="637">
        <f t="shared" si="20"/>
        <v>5.2011518222222233E-2</v>
      </c>
      <c r="S90" s="637">
        <f t="shared" si="20"/>
        <v>5.0933685333333333E-2</v>
      </c>
      <c r="T90" s="66"/>
      <c r="U90" s="646"/>
    </row>
    <row r="91" spans="1:21" ht="13.5" thickBot="1">
      <c r="A91" s="12" t="s">
        <v>22</v>
      </c>
      <c r="B91" s="164" t="s">
        <v>54</v>
      </c>
      <c r="C91" s="156">
        <v>0.64</v>
      </c>
      <c r="D91" s="156">
        <v>0.55000000000000004</v>
      </c>
      <c r="E91" s="165">
        <v>2022</v>
      </c>
      <c r="F91" s="636" t="str">
        <f t="shared" si="16"/>
        <v>£m 18/19</v>
      </c>
      <c r="G91" s="654" t="s">
        <v>54</v>
      </c>
      <c r="H91" s="647">
        <f t="shared" si="19"/>
        <v>1.8184707641684131E-2</v>
      </c>
      <c r="I91" s="648">
        <f t="shared" si="19"/>
        <v>1.5816904422859705E-2</v>
      </c>
      <c r="J91" s="648">
        <f t="shared" si="19"/>
        <v>1.8016000499583691E-2</v>
      </c>
      <c r="K91" s="648">
        <f t="shared" si="19"/>
        <v>2.3111514046595519E-2</v>
      </c>
      <c r="L91" s="648">
        <f t="shared" si="19"/>
        <v>2.6621070489787287E-2</v>
      </c>
      <c r="M91" s="649"/>
      <c r="N91" s="650"/>
      <c r="O91" s="647">
        <f t="shared" si="20"/>
        <v>4.2439449777777784E-2</v>
      </c>
      <c r="P91" s="648">
        <f t="shared" si="20"/>
        <v>4.2616093333333334E-2</v>
      </c>
      <c r="Q91" s="648">
        <f t="shared" si="20"/>
        <v>4.909683911111111E-2</v>
      </c>
      <c r="R91" s="648">
        <f t="shared" si="20"/>
        <v>5.2011518222222233E-2</v>
      </c>
      <c r="S91" s="648">
        <f t="shared" si="20"/>
        <v>5.0933685333333333E-2</v>
      </c>
      <c r="T91" s="649"/>
      <c r="U91" s="650"/>
    </row>
    <row r="92" spans="1:21">
      <c r="I92" s="14"/>
    </row>
    <row r="93" spans="1:21">
      <c r="I93" s="14"/>
    </row>
    <row r="94" spans="1:21">
      <c r="I94" s="14"/>
    </row>
    <row r="95" spans="1:21" ht="13.5">
      <c r="B95" s="1"/>
      <c r="D95" s="108"/>
      <c r="E95" s="108"/>
      <c r="F95" s="108"/>
      <c r="G95" s="108"/>
      <c r="H95" s="108"/>
      <c r="I95" s="108"/>
      <c r="J95" s="108"/>
    </row>
    <row r="97" spans="2:14" ht="14.25">
      <c r="B97" s="97"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98" t="s">
        <v>70</v>
      </c>
      <c r="C98" s="66"/>
      <c r="D98" s="66"/>
      <c r="E98" s="99">
        <v>0</v>
      </c>
      <c r="F98" s="99">
        <v>0</v>
      </c>
      <c r="G98" s="99">
        <v>0</v>
      </c>
      <c r="H98" s="99">
        <v>0</v>
      </c>
      <c r="I98" s="99">
        <v>0</v>
      </c>
    </row>
    <row r="99" spans="2:14">
      <c r="B99" s="98" t="s">
        <v>71</v>
      </c>
      <c r="C99" s="66"/>
      <c r="D99" s="66"/>
      <c r="E99" s="99">
        <v>0</v>
      </c>
      <c r="F99" s="99">
        <v>0</v>
      </c>
      <c r="G99" s="99">
        <v>0</v>
      </c>
      <c r="H99" s="99">
        <v>0</v>
      </c>
      <c r="I99" s="99">
        <v>0</v>
      </c>
    </row>
    <row r="100" spans="2:14">
      <c r="B100" s="98" t="s">
        <v>72</v>
      </c>
      <c r="C100" s="66"/>
      <c r="D100" s="66"/>
      <c r="E100" s="99">
        <v>0</v>
      </c>
      <c r="F100" s="99">
        <v>0</v>
      </c>
      <c r="G100" s="99">
        <v>0</v>
      </c>
      <c r="H100" s="99">
        <v>0</v>
      </c>
      <c r="I100" s="99">
        <v>0</v>
      </c>
      <c r="J100" s="77"/>
      <c r="K100" s="77"/>
      <c r="L100" s="77"/>
      <c r="M100" s="77"/>
      <c r="N100" s="77"/>
    </row>
    <row r="101" spans="2:14">
      <c r="B101" s="98" t="s">
        <v>52</v>
      </c>
      <c r="C101" s="66"/>
      <c r="D101" s="66"/>
      <c r="E101" s="99">
        <v>0</v>
      </c>
      <c r="F101" s="99">
        <v>0</v>
      </c>
      <c r="G101" s="99">
        <v>0</v>
      </c>
      <c r="H101" s="99">
        <v>0</v>
      </c>
      <c r="I101" s="99">
        <v>0</v>
      </c>
    </row>
    <row r="102" spans="2:14">
      <c r="B102" s="98" t="s">
        <v>73</v>
      </c>
      <c r="C102" s="66"/>
      <c r="D102" s="66"/>
      <c r="E102" s="99">
        <v>0.95193542636815776</v>
      </c>
      <c r="F102" s="99">
        <v>0.95193542636815776</v>
      </c>
      <c r="G102" s="99">
        <v>0.95193542636815776</v>
      </c>
      <c r="H102" s="99">
        <v>0.95193542636815776</v>
      </c>
      <c r="I102" s="99">
        <v>0.95193542636815776</v>
      </c>
    </row>
    <row r="103" spans="2:14">
      <c r="B103" s="98" t="s">
        <v>74</v>
      </c>
      <c r="C103" s="66"/>
      <c r="D103" s="66"/>
      <c r="E103" s="99">
        <v>4.1422258913848848</v>
      </c>
      <c r="F103" s="99">
        <v>4.1422258913848848</v>
      </c>
      <c r="G103" s="99">
        <v>4.1422258913848848</v>
      </c>
      <c r="H103" s="99">
        <v>4.1422258913848848</v>
      </c>
      <c r="I103" s="99">
        <v>4.1422258913848848</v>
      </c>
    </row>
    <row r="104" spans="2:14">
      <c r="B104" s="98" t="s">
        <v>4</v>
      </c>
      <c r="C104" s="66"/>
      <c r="D104" s="66"/>
      <c r="E104" s="99">
        <v>0</v>
      </c>
      <c r="F104" s="99">
        <v>0</v>
      </c>
      <c r="G104" s="99">
        <v>0</v>
      </c>
      <c r="H104" s="99">
        <v>0</v>
      </c>
      <c r="I104" s="99">
        <v>0</v>
      </c>
    </row>
    <row r="105" spans="2:14">
      <c r="B105" s="98" t="s">
        <v>75</v>
      </c>
      <c r="C105" s="66"/>
      <c r="D105" s="66"/>
      <c r="E105" s="99">
        <v>0</v>
      </c>
      <c r="F105" s="99">
        <v>0</v>
      </c>
      <c r="G105" s="99">
        <v>0</v>
      </c>
      <c r="H105" s="99">
        <v>0</v>
      </c>
      <c r="I105" s="99">
        <v>0</v>
      </c>
    </row>
    <row r="106" spans="2:14">
      <c r="B106" s="98" t="s">
        <v>76</v>
      </c>
      <c r="C106" s="66"/>
      <c r="D106" s="66"/>
      <c r="E106" s="99">
        <v>1.2350000000000001</v>
      </c>
      <c r="F106" s="99">
        <v>0</v>
      </c>
      <c r="G106" s="99">
        <v>0</v>
      </c>
      <c r="H106" s="99">
        <v>0</v>
      </c>
      <c r="I106" s="99">
        <v>0</v>
      </c>
    </row>
    <row r="107" spans="2:14">
      <c r="B107" s="98" t="s">
        <v>50</v>
      </c>
      <c r="C107" s="66"/>
      <c r="D107" s="66"/>
      <c r="E107" s="99">
        <v>2.3050000000000002</v>
      </c>
      <c r="F107" s="99">
        <v>0</v>
      </c>
      <c r="G107" s="99">
        <v>0</v>
      </c>
      <c r="H107" s="99">
        <v>0</v>
      </c>
      <c r="I107" s="99">
        <v>0</v>
      </c>
    </row>
    <row r="108" spans="2:14">
      <c r="B108" s="98" t="s">
        <v>51</v>
      </c>
      <c r="C108" s="66"/>
      <c r="D108" s="66"/>
      <c r="E108" s="99">
        <v>1.38</v>
      </c>
      <c r="F108" s="99">
        <v>0</v>
      </c>
      <c r="G108" s="99">
        <v>0</v>
      </c>
      <c r="H108" s="99">
        <v>0</v>
      </c>
      <c r="I108" s="99">
        <v>0</v>
      </c>
    </row>
    <row r="109" spans="2:14">
      <c r="B109" s="98" t="s">
        <v>77</v>
      </c>
      <c r="C109" s="66"/>
      <c r="D109" s="66"/>
      <c r="E109" s="99">
        <v>1.38</v>
      </c>
      <c r="F109" s="99">
        <v>0</v>
      </c>
      <c r="G109" s="99">
        <v>0</v>
      </c>
      <c r="H109" s="99">
        <v>0</v>
      </c>
      <c r="I109" s="99">
        <v>0</v>
      </c>
    </row>
    <row r="110" spans="2:14">
      <c r="B110" s="98" t="s">
        <v>78</v>
      </c>
      <c r="C110" s="66"/>
      <c r="D110" s="66"/>
      <c r="E110" s="99">
        <v>0.69</v>
      </c>
      <c r="F110" s="99">
        <v>0</v>
      </c>
      <c r="G110" s="99">
        <v>0</v>
      </c>
      <c r="H110" s="99">
        <v>0</v>
      </c>
      <c r="I110" s="99">
        <v>0</v>
      </c>
    </row>
    <row r="111" spans="2:14">
      <c r="B111" s="98" t="s">
        <v>79</v>
      </c>
      <c r="C111" s="66"/>
      <c r="D111" s="66"/>
      <c r="E111" s="99">
        <v>1.1499999999999999</v>
      </c>
      <c r="F111" s="99">
        <v>0</v>
      </c>
      <c r="G111" s="99">
        <v>0</v>
      </c>
      <c r="H111" s="99">
        <v>0</v>
      </c>
      <c r="I111" s="99">
        <v>0</v>
      </c>
    </row>
    <row r="112" spans="2:14">
      <c r="B112" s="98" t="s">
        <v>80</v>
      </c>
      <c r="C112" s="667">
        <v>0.23941679646380071</v>
      </c>
      <c r="D112" s="667">
        <v>0.23941679646380071</v>
      </c>
      <c r="E112" s="667">
        <v>0.23941679646380071</v>
      </c>
      <c r="F112" s="667">
        <v>0.23941679646380071</v>
      </c>
      <c r="G112" s="667">
        <v>0.23941679646380071</v>
      </c>
      <c r="H112" s="66"/>
      <c r="I112" s="66"/>
    </row>
    <row r="113" spans="2:12">
      <c r="B113" s="98" t="s">
        <v>81</v>
      </c>
      <c r="C113" s="667">
        <v>-1.1368683772161603E-15</v>
      </c>
      <c r="D113" s="667">
        <v>-1.1368683772161603E-15</v>
      </c>
      <c r="E113" s="667">
        <v>-1.1368683772161603E-15</v>
      </c>
      <c r="F113" s="667">
        <v>-1.1368683772161603E-15</v>
      </c>
      <c r="G113" s="667">
        <v>-1.1368683772161603E-15</v>
      </c>
      <c r="H113" s="66"/>
      <c r="I113" s="66"/>
    </row>
    <row r="114" spans="2:12">
      <c r="B114" s="98" t="s">
        <v>82</v>
      </c>
      <c r="C114" s="667">
        <v>-7.0993072540795777E-3</v>
      </c>
      <c r="D114" s="667">
        <v>-7.0993072540795777E-3</v>
      </c>
      <c r="E114" s="667">
        <v>-7.0993072540795777E-3</v>
      </c>
      <c r="F114" s="667">
        <v>-7.0993072540795777E-3</v>
      </c>
      <c r="G114" s="667">
        <v>-7.0993072540795777E-3</v>
      </c>
      <c r="H114" s="66"/>
      <c r="I114" s="66"/>
    </row>
    <row r="115" spans="2:12">
      <c r="B115" s="98" t="s">
        <v>83</v>
      </c>
      <c r="C115" s="667">
        <v>-7.2862331602607357E-3</v>
      </c>
      <c r="D115" s="667">
        <v>-7.2862331602607357E-3</v>
      </c>
      <c r="E115" s="667">
        <v>-7.2862331602607357E-3</v>
      </c>
      <c r="F115" s="667">
        <v>-7.2862331602607357E-3</v>
      </c>
      <c r="G115" s="667">
        <v>-7.2862331602607357E-3</v>
      </c>
      <c r="H115" s="66"/>
      <c r="I115" s="66"/>
    </row>
    <row r="116" spans="2:12">
      <c r="B116" s="98" t="s">
        <v>84</v>
      </c>
      <c r="C116" s="668">
        <v>1.149006</v>
      </c>
      <c r="D116" s="668">
        <v>1.149006</v>
      </c>
      <c r="E116" s="667">
        <v>1.149006</v>
      </c>
      <c r="F116" s="667">
        <v>1.149006</v>
      </c>
      <c r="G116" s="668">
        <v>1.149006</v>
      </c>
      <c r="H116" s="66"/>
      <c r="I116" s="66"/>
    </row>
    <row r="117" spans="2:12">
      <c r="B117" s="98" t="s">
        <v>85</v>
      </c>
      <c r="C117" s="667">
        <v>0</v>
      </c>
      <c r="D117" s="667">
        <v>0</v>
      </c>
      <c r="E117" s="667">
        <v>0</v>
      </c>
      <c r="F117" s="667">
        <v>0</v>
      </c>
      <c r="G117" s="667">
        <v>0</v>
      </c>
      <c r="H117" s="66"/>
      <c r="I117" s="66"/>
    </row>
    <row r="118" spans="2:12">
      <c r="B118" s="98" t="s">
        <v>86</v>
      </c>
      <c r="C118" s="667">
        <v>0</v>
      </c>
      <c r="D118" s="667">
        <v>0</v>
      </c>
      <c r="E118" s="667">
        <v>0</v>
      </c>
      <c r="F118" s="667">
        <v>0</v>
      </c>
      <c r="G118" s="667">
        <v>0</v>
      </c>
      <c r="H118" s="66"/>
      <c r="I118" s="66"/>
    </row>
    <row r="119" spans="2:12">
      <c r="B119" s="98" t="s">
        <v>87</v>
      </c>
      <c r="C119" s="667">
        <v>0</v>
      </c>
      <c r="D119" s="667">
        <v>0</v>
      </c>
      <c r="E119" s="667">
        <v>0</v>
      </c>
      <c r="F119" s="667">
        <v>0</v>
      </c>
      <c r="G119" s="667">
        <v>0</v>
      </c>
      <c r="H119" s="66"/>
      <c r="I119" s="66"/>
    </row>
    <row r="120" spans="2:12">
      <c r="B120" s="98" t="s">
        <v>88</v>
      </c>
      <c r="C120" s="667">
        <v>-4.3390000000000004</v>
      </c>
      <c r="D120" s="667">
        <v>-4.3390000000000004</v>
      </c>
      <c r="E120" s="667">
        <v>-4.3390000000000004</v>
      </c>
      <c r="F120" s="667">
        <v>-4.3390000000000004</v>
      </c>
      <c r="G120" s="667">
        <v>-4.3390000000000004</v>
      </c>
      <c r="H120" s="66"/>
      <c r="I120" s="66"/>
    </row>
    <row r="121" spans="2:12">
      <c r="B121" s="98" t="s">
        <v>89</v>
      </c>
      <c r="C121" s="667">
        <v>0</v>
      </c>
      <c r="D121" s="667">
        <v>0</v>
      </c>
      <c r="E121" s="667">
        <v>0</v>
      </c>
      <c r="F121" s="667">
        <v>0</v>
      </c>
      <c r="G121" s="667">
        <v>0</v>
      </c>
      <c r="H121" s="66"/>
      <c r="I121" s="66"/>
    </row>
    <row r="122" spans="2:12">
      <c r="B122" s="98" t="s">
        <v>90</v>
      </c>
      <c r="C122" s="667">
        <v>-4.3390000000000004</v>
      </c>
      <c r="D122" s="667">
        <v>-4.3390000000000004</v>
      </c>
      <c r="E122" s="667">
        <v>-4.3390000000000004</v>
      </c>
      <c r="F122" s="667">
        <v>-4.3390000000000004</v>
      </c>
      <c r="G122" s="667">
        <v>-4.3390000000000004</v>
      </c>
      <c r="H122" s="66"/>
      <c r="I122" s="66"/>
    </row>
    <row r="123" spans="2:12">
      <c r="B123" s="98" t="s">
        <v>91</v>
      </c>
      <c r="C123" s="667">
        <v>-13</v>
      </c>
      <c r="D123" s="667">
        <v>-13</v>
      </c>
      <c r="E123" s="667">
        <v>-13</v>
      </c>
      <c r="F123" s="667">
        <v>-13</v>
      </c>
      <c r="G123" s="667">
        <v>-13</v>
      </c>
      <c r="H123" s="66"/>
      <c r="I123" s="66"/>
    </row>
    <row r="124" spans="2:12">
      <c r="B124" s="98" t="s">
        <v>29</v>
      </c>
      <c r="C124" s="667">
        <v>0</v>
      </c>
      <c r="D124" s="667">
        <v>0</v>
      </c>
      <c r="E124" s="667">
        <v>0</v>
      </c>
      <c r="F124" s="667">
        <v>0</v>
      </c>
      <c r="G124" s="667">
        <v>0</v>
      </c>
      <c r="H124" s="66"/>
      <c r="I124" s="66"/>
    </row>
    <row r="125" spans="2:12">
      <c r="B125" s="98" t="s">
        <v>92</v>
      </c>
      <c r="C125" s="667">
        <v>1</v>
      </c>
      <c r="D125" s="667">
        <v>1</v>
      </c>
      <c r="E125" s="667">
        <v>1</v>
      </c>
      <c r="F125" s="667">
        <v>1</v>
      </c>
      <c r="G125" s="667">
        <v>1</v>
      </c>
      <c r="H125" s="66"/>
      <c r="I125" s="66"/>
    </row>
    <row r="126" spans="2:12">
      <c r="B126" s="100" t="s">
        <v>54</v>
      </c>
      <c r="C126" s="667">
        <v>4.3620000000000001</v>
      </c>
      <c r="D126" s="667">
        <v>4.3620000000000001</v>
      </c>
      <c r="E126" s="669">
        <v>4.3620000000000001</v>
      </c>
      <c r="F126" s="669">
        <v>4.3620000000000001</v>
      </c>
      <c r="G126" s="669">
        <v>4.3620000000000001</v>
      </c>
      <c r="H126" s="66"/>
      <c r="I126" s="66"/>
    </row>
    <row r="127" spans="2:12">
      <c r="B127" s="32"/>
    </row>
    <row r="128" spans="2:12">
      <c r="B128" s="707" t="str">
        <f>LEFT('RFPR cover'!C8,2)</f>
        <v>ED</v>
      </c>
      <c r="C128" s="205"/>
      <c r="D128" s="205"/>
      <c r="E128" s="205"/>
      <c r="F128" s="205"/>
      <c r="G128" s="205"/>
      <c r="H128" s="205"/>
      <c r="I128" s="205"/>
      <c r="J128" s="205"/>
      <c r="K128" s="205"/>
      <c r="L128" s="131"/>
    </row>
    <row r="129" spans="1:14">
      <c r="A129" s="34"/>
      <c r="B129" s="258" t="s">
        <v>94</v>
      </c>
      <c r="C129" s="76"/>
      <c r="D129" s="76"/>
      <c r="E129" s="76"/>
      <c r="F129" s="77"/>
      <c r="G129" s="77"/>
      <c r="H129" s="77"/>
      <c r="I129" s="77"/>
      <c r="J129" s="77"/>
      <c r="K129" s="77"/>
      <c r="L129" s="77"/>
      <c r="M129" s="77"/>
      <c r="N129" s="77"/>
    </row>
    <row r="130" spans="1:14">
      <c r="A130" s="34"/>
      <c r="B130" s="75"/>
      <c r="C130" s="76"/>
      <c r="D130" s="76"/>
      <c r="E130" s="76"/>
      <c r="F130" s="77"/>
      <c r="G130" s="77"/>
      <c r="H130" s="77"/>
      <c r="I130" s="77"/>
    </row>
    <row r="131" spans="1:14">
      <c r="A131" s="33"/>
      <c r="B131" s="206" t="s">
        <v>95</v>
      </c>
      <c r="C131" s="35"/>
      <c r="D131" s="35"/>
      <c r="E131" s="227" t="b">
        <f>OR((LEFT('RFPR cover'!$C$8,2)=Data!G131),'RFPR cover'!$C$7=Data!G131)</f>
        <v>1</v>
      </c>
      <c r="F131" s="746">
        <f t="shared" ref="F131:F133" si="22">IF(E131,1,0)</f>
        <v>1</v>
      </c>
      <c r="G131" s="228" t="str">
        <f>B141</f>
        <v>ED</v>
      </c>
    </row>
    <row r="132" spans="1:14" ht="16.5" customHeight="1">
      <c r="A132" s="33"/>
      <c r="B132" s="79" t="str">
        <f>IF(SUM($F$131:$F$138)=0,"",CHOOSE(MATCH(TRUE,$E$131:$E$138,0),B142,B153,B164,E164,B175,E175,B185,E185)&amp;"")</f>
        <v>Time to connect ODI</v>
      </c>
      <c r="C132" s="35"/>
      <c r="D132" s="35"/>
      <c r="E132" s="265" t="b">
        <f>OR((LEFT('RFPR cover'!$C$8,2)=Data!G132),'RFPR cover'!$C$7=Data!G132)</f>
        <v>0</v>
      </c>
      <c r="F132" s="218">
        <f t="shared" si="22"/>
        <v>0</v>
      </c>
      <c r="G132" s="219" t="str">
        <f>B152</f>
        <v>GD</v>
      </c>
    </row>
    <row r="133" spans="1:14">
      <c r="A133" s="33"/>
      <c r="B133" s="79" t="str">
        <f t="shared" ref="B133:B139" si="23">IF(SUM($F$131:$F$138)=0,"",CHOOSE(MATCH(TRUE,$E$131:$E$138,0),B143,B154,B165,E165,B176,E176,B186,E186)&amp;"")</f>
        <v>Broad Measure of Customer Service ODI</v>
      </c>
      <c r="C133" s="35"/>
      <c r="D133" s="35"/>
      <c r="E133" s="265" t="b">
        <f>OR((LEFT('RFPR cover'!$C$8,2)=Data!G133),'RFPR cover'!$C$7=Data!G133)</f>
        <v>0</v>
      </c>
      <c r="F133" s="218">
        <f t="shared" si="22"/>
        <v>0</v>
      </c>
      <c r="G133" s="220" t="str">
        <f>B163</f>
        <v>NGGT (TO)</v>
      </c>
    </row>
    <row r="134" spans="1:14">
      <c r="A134" s="33"/>
      <c r="B134" s="79" t="str">
        <f t="shared" si="23"/>
        <v>Interruptions incentive scheme ODI</v>
      </c>
      <c r="C134" s="35"/>
      <c r="D134" s="35"/>
      <c r="E134" s="265" t="b">
        <f>OR((LEFT('RFPR cover'!$C$8,2)=Data!G134),'RFPR cover'!$C$7=Data!G134)</f>
        <v>0</v>
      </c>
      <c r="F134" s="218">
        <f>IF(E134,1,0)</f>
        <v>0</v>
      </c>
      <c r="G134" s="220" t="str">
        <f>E163</f>
        <v>NGGT (TO+SO)</v>
      </c>
    </row>
    <row r="135" spans="1:14">
      <c r="A135" s="33"/>
      <c r="B135" s="79" t="str">
        <f t="shared" si="23"/>
        <v>Major connections ODI</v>
      </c>
      <c r="C135" s="35"/>
      <c r="D135" s="35"/>
      <c r="E135" s="265" t="b">
        <f>OR((LEFT('RFPR cover'!$C$8,2)=Data!G135),'RFPR cover'!$C$7=Data!G135)</f>
        <v>0</v>
      </c>
      <c r="F135" s="218">
        <f>IF(E135,1,0)</f>
        <v>0</v>
      </c>
      <c r="G135" s="220" t="str">
        <f>B174</f>
        <v>NGET (TO)</v>
      </c>
    </row>
    <row r="136" spans="1:14">
      <c r="A136" s="33"/>
      <c r="B136" s="79" t="str">
        <f t="shared" si="23"/>
        <v>Consumer Vulnerability ODI</v>
      </c>
      <c r="C136" s="35"/>
      <c r="D136" s="35"/>
      <c r="E136" s="265" t="b">
        <f>OR((LEFT('RFPR cover'!$C$8,2)=Data!G136),'RFPR cover'!$C$7=Data!G136)</f>
        <v>0</v>
      </c>
      <c r="F136" s="218">
        <f t="shared" ref="F136" si="24">IF(E136,1,0)</f>
        <v>0</v>
      </c>
      <c r="G136" s="220" t="str">
        <f>E174</f>
        <v>ESO</v>
      </c>
    </row>
    <row r="137" spans="1:14">
      <c r="A137" s="33"/>
      <c r="B137" s="79" t="str">
        <f t="shared" si="23"/>
        <v>Distribution System Operator ODI</v>
      </c>
      <c r="C137" s="35"/>
      <c r="D137" s="35"/>
      <c r="E137" s="265" t="b">
        <f>OR((LEFT('RFPR cover'!$C$8,2)=Data!G137),'RFPR cover'!$C$7=Data!G137)</f>
        <v>0</v>
      </c>
      <c r="F137" s="218">
        <f>IF(E137,1,0)</f>
        <v>0</v>
      </c>
      <c r="G137" s="220" t="str">
        <f>B184</f>
        <v>SPT</v>
      </c>
    </row>
    <row r="138" spans="1:14">
      <c r="A138" s="33"/>
      <c r="B138" s="79" t="str">
        <f t="shared" si="23"/>
        <v>Dig, Fix and Go ODI (ENWL only)</v>
      </c>
      <c r="C138" s="35"/>
      <c r="D138" s="35"/>
      <c r="E138" s="221" t="b">
        <f>OR((LEFT('RFPR cover'!$C$8,2)=Data!G138),'RFPR cover'!$C$7=Data!G138)</f>
        <v>0</v>
      </c>
      <c r="F138" s="222">
        <f>IF(E138,1,0)</f>
        <v>0</v>
      </c>
      <c r="G138" s="223" t="s">
        <v>54</v>
      </c>
    </row>
    <row r="139" spans="1:14">
      <c r="A139" s="33"/>
      <c r="B139" s="79" t="str">
        <f t="shared" si="23"/>
        <v>Collaborative Streetworks ODI (EPN, LPN and SPN only)</v>
      </c>
      <c r="C139" s="35"/>
      <c r="D139" s="35"/>
    </row>
    <row r="140" spans="1:14">
      <c r="A140" s="33"/>
      <c r="B140" s="35"/>
      <c r="C140" s="35"/>
      <c r="D140" s="35"/>
      <c r="E140" s="11"/>
      <c r="F140" s="78"/>
    </row>
    <row r="141" spans="1:14">
      <c r="A141" s="33"/>
      <c r="B141" s="795" t="s">
        <v>19</v>
      </c>
      <c r="C141" s="796"/>
      <c r="D141" s="35"/>
      <c r="E141" s="35"/>
    </row>
    <row r="142" spans="1:14">
      <c r="A142" s="33"/>
      <c r="B142" s="799" t="s">
        <v>96</v>
      </c>
      <c r="C142" s="800"/>
      <c r="D142" s="35"/>
      <c r="E142" s="35"/>
    </row>
    <row r="143" spans="1:14">
      <c r="A143" s="33"/>
      <c r="B143" s="797" t="s">
        <v>97</v>
      </c>
      <c r="C143" s="798"/>
      <c r="D143" s="35"/>
      <c r="E143" s="35"/>
    </row>
    <row r="144" spans="1:14">
      <c r="A144" s="33"/>
      <c r="B144" s="797" t="s">
        <v>98</v>
      </c>
      <c r="C144" s="798"/>
      <c r="D144" s="35"/>
      <c r="E144" s="35"/>
    </row>
    <row r="145" spans="1:7">
      <c r="A145" s="33"/>
      <c r="B145" s="797" t="s">
        <v>99</v>
      </c>
      <c r="C145" s="798"/>
      <c r="D145" s="35"/>
      <c r="E145" s="35"/>
    </row>
    <row r="146" spans="1:7">
      <c r="A146" s="33"/>
      <c r="B146" s="797" t="s">
        <v>100</v>
      </c>
      <c r="C146" s="798"/>
      <c r="D146" s="35"/>
      <c r="E146" s="35"/>
    </row>
    <row r="147" spans="1:7">
      <c r="A147" s="33"/>
      <c r="B147" s="797" t="s">
        <v>101</v>
      </c>
      <c r="C147" s="798"/>
      <c r="D147" s="35"/>
      <c r="E147" s="35"/>
    </row>
    <row r="148" spans="1:7">
      <c r="A148" s="33"/>
      <c r="B148" s="797" t="s">
        <v>102</v>
      </c>
      <c r="C148" s="798"/>
      <c r="D148" s="35"/>
      <c r="E148" s="35"/>
    </row>
    <row r="149" spans="1:7">
      <c r="A149" s="33"/>
      <c r="B149" s="828" t="s">
        <v>103</v>
      </c>
      <c r="C149" s="829"/>
      <c r="D149" s="35"/>
      <c r="E149" s="35"/>
    </row>
    <row r="150" spans="1:7">
      <c r="A150" s="33"/>
      <c r="B150" s="35"/>
      <c r="C150" s="35"/>
      <c r="D150" s="35"/>
      <c r="E150" s="35"/>
    </row>
    <row r="151" spans="1:7">
      <c r="A151" s="33"/>
      <c r="B151" s="35"/>
      <c r="C151" s="35"/>
      <c r="D151" s="35"/>
      <c r="E151" s="35"/>
    </row>
    <row r="152" spans="1:7">
      <c r="A152" s="33"/>
      <c r="B152" s="795" t="s">
        <v>25</v>
      </c>
      <c r="C152" s="796"/>
      <c r="D152" s="35"/>
      <c r="E152" s="35"/>
    </row>
    <row r="153" spans="1:7">
      <c r="A153" s="33"/>
      <c r="B153" s="799" t="s">
        <v>104</v>
      </c>
      <c r="C153" s="800"/>
      <c r="E153" s="35"/>
    </row>
    <row r="154" spans="1:7">
      <c r="A154" s="33"/>
      <c r="B154" s="797" t="s">
        <v>105</v>
      </c>
      <c r="C154" s="798"/>
      <c r="D154" s="35"/>
      <c r="E154" s="35"/>
    </row>
    <row r="155" spans="1:7" ht="25.5" customHeight="1">
      <c r="A155" s="33"/>
      <c r="B155" s="797" t="s">
        <v>106</v>
      </c>
      <c r="C155" s="798"/>
      <c r="D155" s="35"/>
      <c r="E155" s="35"/>
      <c r="G155" t="s">
        <v>107</v>
      </c>
    </row>
    <row r="156" spans="1:7" ht="25.5" customHeight="1">
      <c r="A156" s="33"/>
      <c r="B156" s="797" t="s">
        <v>108</v>
      </c>
      <c r="C156" s="798"/>
      <c r="D156" s="35"/>
      <c r="E156" s="35"/>
    </row>
    <row r="157" spans="1:7" ht="14.25" customHeight="1">
      <c r="A157" s="33"/>
      <c r="B157" s="797" t="s">
        <v>109</v>
      </c>
      <c r="C157" s="798"/>
      <c r="D157" s="35"/>
      <c r="E157" s="35"/>
    </row>
    <row r="158" spans="1:7" ht="25.5" customHeight="1">
      <c r="A158" s="33"/>
      <c r="B158" s="797" t="s">
        <v>110</v>
      </c>
      <c r="C158" s="798"/>
      <c r="D158" s="35"/>
      <c r="E158" s="35"/>
    </row>
    <row r="159" spans="1:7" ht="12" customHeight="1">
      <c r="A159" s="33"/>
      <c r="B159" s="797"/>
      <c r="C159" s="798"/>
      <c r="D159" s="35"/>
      <c r="E159" s="35"/>
    </row>
    <row r="160" spans="1:7">
      <c r="A160" s="33"/>
      <c r="B160" s="828"/>
      <c r="C160" s="829"/>
      <c r="D160" s="35"/>
      <c r="E160" s="35"/>
    </row>
    <row r="161" spans="1:9">
      <c r="A161" s="33"/>
      <c r="B161" s="35"/>
      <c r="C161" s="35"/>
      <c r="D161" s="35"/>
      <c r="E161" s="35"/>
    </row>
    <row r="162" spans="1:9">
      <c r="A162" s="33"/>
      <c r="B162" s="35"/>
      <c r="C162" s="35"/>
      <c r="D162" s="35"/>
      <c r="E162" s="35"/>
    </row>
    <row r="163" spans="1:9" ht="12.75" customHeight="1">
      <c r="A163" s="33"/>
      <c r="B163" s="801" t="s">
        <v>88</v>
      </c>
      <c r="C163" s="802"/>
      <c r="D163" s="35"/>
      <c r="E163" s="805" t="s">
        <v>90</v>
      </c>
      <c r="F163" s="805"/>
      <c r="G163" s="805"/>
      <c r="H163" s="806"/>
      <c r="I163" s="13"/>
    </row>
    <row r="164" spans="1:9" ht="12.75" customHeight="1">
      <c r="A164" s="33"/>
      <c r="B164" s="799" t="s">
        <v>111</v>
      </c>
      <c r="C164" s="800"/>
      <c r="E164" s="810"/>
      <c r="F164" s="811"/>
      <c r="G164" s="811"/>
      <c r="H164" s="811"/>
      <c r="I164" s="74"/>
    </row>
    <row r="165" spans="1:9" ht="12.75" customHeight="1">
      <c r="A165" s="33"/>
      <c r="B165" s="797" t="s">
        <v>112</v>
      </c>
      <c r="C165" s="798"/>
      <c r="E165" s="810"/>
      <c r="F165" s="811"/>
      <c r="G165" s="811"/>
      <c r="H165" s="811"/>
      <c r="I165" s="74"/>
    </row>
    <row r="166" spans="1:9" ht="12.75" customHeight="1">
      <c r="A166" s="33"/>
      <c r="B166" s="797"/>
      <c r="C166" s="798"/>
      <c r="D166" s="35"/>
      <c r="E166" s="807" t="s">
        <v>111</v>
      </c>
      <c r="F166" s="807"/>
      <c r="G166" s="807"/>
      <c r="H166" s="807"/>
      <c r="I166" s="74"/>
    </row>
    <row r="167" spans="1:9" ht="12.75" customHeight="1">
      <c r="A167" s="33"/>
      <c r="B167" s="797"/>
      <c r="C167" s="798"/>
      <c r="D167" s="35"/>
      <c r="E167" s="808" t="s">
        <v>112</v>
      </c>
      <c r="F167" s="808"/>
      <c r="G167" s="808"/>
      <c r="H167" s="808"/>
      <c r="I167" s="74"/>
    </row>
    <row r="168" spans="1:9" ht="12.75" customHeight="1">
      <c r="A168" s="33"/>
      <c r="B168" s="797"/>
      <c r="C168" s="798"/>
      <c r="D168" s="35"/>
      <c r="E168" s="809"/>
      <c r="F168" s="809"/>
      <c r="G168" s="809"/>
      <c r="H168" s="809"/>
      <c r="I168" s="74"/>
    </row>
    <row r="169" spans="1:9" ht="12.75" customHeight="1">
      <c r="A169" s="33"/>
      <c r="B169" s="797"/>
      <c r="C169" s="798"/>
      <c r="D169" s="35"/>
      <c r="E169" s="809"/>
      <c r="F169" s="809"/>
      <c r="G169" s="809"/>
      <c r="H169" s="809"/>
      <c r="I169" s="74"/>
    </row>
    <row r="170" spans="1:9" ht="12.75" customHeight="1">
      <c r="A170" s="33"/>
      <c r="B170" s="797"/>
      <c r="C170" s="798"/>
      <c r="D170" s="35"/>
      <c r="E170" s="802"/>
      <c r="F170" s="802"/>
      <c r="G170" s="802"/>
      <c r="H170" s="802"/>
      <c r="I170" s="74"/>
    </row>
    <row r="171" spans="1:9" ht="12" customHeight="1">
      <c r="A171" s="33"/>
      <c r="B171" s="828"/>
      <c r="C171" s="829"/>
      <c r="D171" s="35"/>
      <c r="E171" s="796"/>
      <c r="F171" s="796"/>
      <c r="G171" s="796"/>
      <c r="H171" s="796"/>
      <c r="I171" s="74"/>
    </row>
    <row r="172" spans="1:9">
      <c r="A172" s="33"/>
      <c r="B172" s="35"/>
      <c r="C172" s="35"/>
      <c r="D172" s="35"/>
      <c r="E172" s="35"/>
    </row>
    <row r="173" spans="1:9">
      <c r="A173" s="33"/>
      <c r="B173" s="35"/>
      <c r="C173" s="35"/>
      <c r="D173" s="35"/>
      <c r="E173" s="35"/>
    </row>
    <row r="174" spans="1:9">
      <c r="A174" s="33"/>
      <c r="B174" s="801" t="s">
        <v>91</v>
      </c>
      <c r="C174" s="802"/>
      <c r="D174" s="35"/>
      <c r="E174" s="801" t="s">
        <v>29</v>
      </c>
      <c r="F174" s="837"/>
      <c r="G174" s="837"/>
      <c r="H174" s="838"/>
      <c r="I174" s="13"/>
    </row>
    <row r="175" spans="1:9" ht="13.5" customHeight="1">
      <c r="A175" s="33"/>
      <c r="B175" s="799" t="s">
        <v>113</v>
      </c>
      <c r="C175" s="800"/>
      <c r="E175" s="795" t="s">
        <v>114</v>
      </c>
      <c r="F175" s="817"/>
      <c r="G175" s="817"/>
      <c r="H175" s="818"/>
      <c r="I175" s="74"/>
    </row>
    <row r="176" spans="1:9" ht="12.75" customHeight="1">
      <c r="A176" s="33"/>
      <c r="B176" s="797" t="s">
        <v>115</v>
      </c>
      <c r="C176" s="798"/>
      <c r="E176" s="793"/>
      <c r="F176" s="819"/>
      <c r="G176" s="819"/>
      <c r="H176" s="820"/>
      <c r="I176" s="74"/>
    </row>
    <row r="177" spans="1:9" ht="13.5" customHeight="1">
      <c r="A177" s="33"/>
      <c r="B177" s="797" t="s">
        <v>116</v>
      </c>
      <c r="C177" s="798"/>
      <c r="E177" s="812"/>
      <c r="F177" s="835"/>
      <c r="G177" s="835"/>
      <c r="H177" s="836"/>
      <c r="I177" s="74"/>
    </row>
    <row r="178" spans="1:9" ht="12.75" customHeight="1">
      <c r="A178" s="33"/>
      <c r="B178" s="797" t="s">
        <v>117</v>
      </c>
      <c r="C178" s="798"/>
      <c r="E178" s="812"/>
      <c r="F178" s="835"/>
      <c r="G178" s="835"/>
      <c r="H178" s="836"/>
      <c r="I178" s="74"/>
    </row>
    <row r="179" spans="1:9" ht="13.5" customHeight="1">
      <c r="A179" s="33"/>
      <c r="B179" s="797" t="s">
        <v>118</v>
      </c>
      <c r="C179" s="798"/>
      <c r="E179" s="812"/>
      <c r="F179" s="835"/>
      <c r="G179" s="835"/>
      <c r="H179" s="836"/>
      <c r="I179" s="74"/>
    </row>
    <row r="180" spans="1:9" ht="13.5" customHeight="1">
      <c r="A180" s="33"/>
      <c r="B180" s="797" t="s">
        <v>119</v>
      </c>
      <c r="C180" s="798"/>
      <c r="E180" s="812"/>
      <c r="F180" s="835"/>
      <c r="G180" s="835"/>
      <c r="H180" s="836"/>
      <c r="I180" s="74"/>
    </row>
    <row r="181" spans="1:9">
      <c r="A181" s="33"/>
      <c r="B181" s="828"/>
      <c r="C181" s="829"/>
      <c r="D181" s="35"/>
      <c r="E181" s="815"/>
      <c r="F181" s="815"/>
      <c r="G181" s="74"/>
      <c r="H181" s="74"/>
      <c r="I181" s="74"/>
    </row>
    <row r="182" spans="1:9" ht="12.75" customHeight="1">
      <c r="A182" s="33"/>
      <c r="B182" s="33"/>
      <c r="C182" s="33"/>
      <c r="D182" s="35"/>
      <c r="E182" s="74"/>
      <c r="F182" s="74"/>
      <c r="G182" s="74"/>
      <c r="H182" s="74"/>
      <c r="I182" s="74"/>
    </row>
    <row r="183" spans="1:9" ht="12.75" customHeight="1">
      <c r="A183" s="33"/>
      <c r="B183" s="33"/>
      <c r="C183" s="33"/>
      <c r="D183" s="35"/>
      <c r="E183" s="74"/>
      <c r="F183" s="74"/>
      <c r="G183" s="74"/>
      <c r="H183" s="74"/>
      <c r="I183" s="74"/>
    </row>
    <row r="184" spans="1:9" ht="12.75" customHeight="1">
      <c r="A184" s="33"/>
      <c r="B184" s="801" t="s">
        <v>92</v>
      </c>
      <c r="C184" s="802"/>
      <c r="D184" s="35"/>
      <c r="E184" s="801" t="s">
        <v>54</v>
      </c>
      <c r="F184" s="801"/>
      <c r="G184" s="801"/>
      <c r="H184" s="802"/>
      <c r="I184" s="111"/>
    </row>
    <row r="185" spans="1:9" ht="12.75" customHeight="1">
      <c r="A185" s="33"/>
      <c r="B185" s="799" t="s">
        <v>113</v>
      </c>
      <c r="C185" s="816"/>
      <c r="E185" s="831" t="s">
        <v>113</v>
      </c>
      <c r="F185" s="832"/>
      <c r="G185" s="832"/>
      <c r="H185" s="833"/>
      <c r="I185" s="74"/>
    </row>
    <row r="186" spans="1:9" ht="12.75" customHeight="1">
      <c r="A186" s="33"/>
      <c r="B186" s="797" t="s">
        <v>115</v>
      </c>
      <c r="C186" s="814"/>
      <c r="E186" s="831" t="s">
        <v>115</v>
      </c>
      <c r="F186" s="832"/>
      <c r="G186" s="832"/>
      <c r="H186" s="833"/>
      <c r="I186" s="74"/>
    </row>
    <row r="187" spans="1:9" ht="12.75" customHeight="1">
      <c r="A187" s="33"/>
      <c r="B187" s="797" t="s">
        <v>116</v>
      </c>
      <c r="C187" s="814"/>
      <c r="E187" s="831" t="s">
        <v>116</v>
      </c>
      <c r="F187" s="832"/>
      <c r="G187" s="832"/>
      <c r="H187" s="833"/>
      <c r="I187" s="74"/>
    </row>
    <row r="188" spans="1:9" ht="12.75" customHeight="1">
      <c r="A188" s="33"/>
      <c r="B188" s="797" t="s">
        <v>117</v>
      </c>
      <c r="C188" s="814"/>
      <c r="E188" s="831" t="s">
        <v>117</v>
      </c>
      <c r="F188" s="832"/>
      <c r="G188" s="832"/>
      <c r="H188" s="833"/>
      <c r="I188" s="74"/>
    </row>
    <row r="189" spans="1:9" ht="12.75" customHeight="1">
      <c r="A189" s="33"/>
      <c r="B189" s="797" t="s">
        <v>118</v>
      </c>
      <c r="C189" s="814"/>
      <c r="E189" s="831" t="s">
        <v>118</v>
      </c>
      <c r="F189" s="832"/>
      <c r="G189" s="832"/>
      <c r="H189" s="833"/>
      <c r="I189" s="74"/>
    </row>
    <row r="190" spans="1:9" ht="12.75" customHeight="1">
      <c r="A190" s="33"/>
      <c r="B190" s="797" t="s">
        <v>119</v>
      </c>
      <c r="C190" s="814"/>
      <c r="E190" s="831" t="s">
        <v>119</v>
      </c>
      <c r="F190" s="832"/>
      <c r="G190" s="832"/>
      <c r="H190" s="833"/>
      <c r="I190" s="74"/>
    </row>
    <row r="191" spans="1:9">
      <c r="A191" s="33"/>
      <c r="B191" s="803"/>
      <c r="C191" s="804"/>
      <c r="D191" s="35"/>
      <c r="E191" s="803"/>
      <c r="F191" s="803"/>
      <c r="G191" s="803"/>
      <c r="H191" s="804"/>
      <c r="I191" s="74"/>
    </row>
    <row r="192" spans="1:9" ht="12.75" customHeight="1">
      <c r="A192" s="33"/>
      <c r="D192" s="35"/>
      <c r="E192" s="35"/>
    </row>
    <row r="193" spans="1:13" ht="12.75" customHeight="1">
      <c r="A193" s="33"/>
      <c r="B193" s="258" t="s">
        <v>120</v>
      </c>
      <c r="C193" s="76"/>
      <c r="D193" s="76"/>
      <c r="E193" s="76"/>
      <c r="F193" s="77"/>
      <c r="G193" s="77"/>
      <c r="H193" s="77"/>
      <c r="I193" s="77"/>
      <c r="J193" s="77"/>
      <c r="K193" s="77"/>
      <c r="L193" s="77"/>
      <c r="M193" s="77"/>
    </row>
    <row r="194" spans="1:13" ht="12.75" customHeight="1">
      <c r="A194" s="33"/>
      <c r="B194" s="75"/>
      <c r="C194" s="76"/>
      <c r="D194" s="76"/>
      <c r="E194" s="76"/>
      <c r="F194" s="77"/>
      <c r="G194" s="77"/>
      <c r="H194" s="77"/>
      <c r="I194" s="77"/>
    </row>
    <row r="195" spans="1:13" ht="12.75" customHeight="1">
      <c r="A195" s="33"/>
      <c r="B195" s="206" t="s">
        <v>121</v>
      </c>
      <c r="C195" s="35"/>
      <c r="D195" s="35"/>
      <c r="E195" s="227" t="b">
        <f>OR((LEFT('RFPR cover'!$C$8,2)=Data!F195),'RFPR cover'!$C$7=Data!F195)</f>
        <v>1</v>
      </c>
      <c r="F195" s="228" t="str">
        <f>B206</f>
        <v>ED</v>
      </c>
    </row>
    <row r="196" spans="1:13" ht="19.5" customHeight="1">
      <c r="A196" s="33"/>
      <c r="B196" s="79" t="str">
        <f t="shared" ref="B196:B203" si="25">CHOOSE(MATCH(TRUE,$E$195:$E$203,0),B207,B218,B229,E229,B240,E240,B251,E251,B262)&amp;""</f>
        <v>Network Innovation Allowance</v>
      </c>
      <c r="C196" s="35"/>
      <c r="D196" s="35"/>
      <c r="E196" s="265" t="b">
        <f>OR((LEFT('RFPR cover'!$C$8,2)=Data!F196),'RFPR cover'!$C$7=Data!F196)</f>
        <v>0</v>
      </c>
      <c r="F196" s="219" t="str">
        <f>B217</f>
        <v>GD</v>
      </c>
    </row>
    <row r="197" spans="1:13" ht="22.5" customHeight="1">
      <c r="A197" s="33"/>
      <c r="B197" s="79" t="str">
        <f t="shared" si="25"/>
        <v>Carry-over Network Innovation Allowance</v>
      </c>
      <c r="C197" s="35"/>
      <c r="D197" s="35"/>
      <c r="E197" s="265" t="b">
        <f>OR((LEFT('RFPR cover'!$C$8,2)=Data!F197),'RFPR cover'!$C$7=Data!F197)</f>
        <v>0</v>
      </c>
      <c r="F197" s="220" t="str">
        <f>B228</f>
        <v>NGGT (TO)</v>
      </c>
    </row>
    <row r="198" spans="1:13" ht="19.5" customHeight="1">
      <c r="A198" s="33"/>
      <c r="B198" s="79" t="str">
        <f t="shared" si="25"/>
        <v/>
      </c>
      <c r="C198" s="35"/>
      <c r="D198" s="35"/>
      <c r="E198" s="265" t="b">
        <f>OR((LEFT('RFPR cover'!$C$8,2)=Data!F198),'RFPR cover'!$C$7=Data!F198)</f>
        <v>0</v>
      </c>
      <c r="F198" s="220" t="str">
        <f>E228</f>
        <v>NGGT (SO)</v>
      </c>
    </row>
    <row r="199" spans="1:13" ht="19.5" customHeight="1">
      <c r="A199" s="33"/>
      <c r="B199" s="79" t="str">
        <f t="shared" si="25"/>
        <v/>
      </c>
      <c r="C199" s="35"/>
      <c r="D199" s="35"/>
      <c r="E199" s="265" t="b">
        <f>OR((LEFT('RFPR cover'!$C$8,2)=Data!F199),'RFPR cover'!$C$7=Data!F199)</f>
        <v>0</v>
      </c>
      <c r="F199" s="220" t="str">
        <f>B239</f>
        <v>NGGT (TO+SO)</v>
      </c>
    </row>
    <row r="200" spans="1:13" ht="19.5" customHeight="1">
      <c r="A200" s="33"/>
      <c r="B200" s="79" t="str">
        <f t="shared" si="25"/>
        <v/>
      </c>
      <c r="C200" s="35"/>
      <c r="D200" s="35"/>
      <c r="E200" s="265" t="b">
        <f>OR((LEFT('RFPR cover'!$C$8,2)=Data!F200),'RFPR cover'!$C$7=Data!F200)</f>
        <v>0</v>
      </c>
      <c r="F200" s="220" t="str">
        <f>E239</f>
        <v>NGET (TO)</v>
      </c>
    </row>
    <row r="201" spans="1:13" ht="19.5" customHeight="1">
      <c r="A201" s="33"/>
      <c r="B201" s="79" t="str">
        <f t="shared" si="25"/>
        <v/>
      </c>
      <c r="C201" s="35"/>
      <c r="D201" s="35"/>
      <c r="E201" s="265" t="b">
        <f>OR((LEFT('RFPR cover'!$C$8,2)=Data!F201),'RFPR cover'!$C$7=Data!F201)</f>
        <v>0</v>
      </c>
      <c r="F201" s="220" t="str">
        <f>B250</f>
        <v>ESO</v>
      </c>
    </row>
    <row r="202" spans="1:13" ht="19.5" customHeight="1">
      <c r="A202" s="33"/>
      <c r="B202" s="79" t="str">
        <f t="shared" si="25"/>
        <v/>
      </c>
      <c r="C202" s="35"/>
      <c r="D202" s="35"/>
      <c r="E202" s="265" t="b">
        <f>OR((LEFT('RFPR cover'!$C$8,2)=Data!F202),'RFPR cover'!$C$7=Data!F202)</f>
        <v>0</v>
      </c>
      <c r="F202" s="220" t="str">
        <f>E250</f>
        <v>SPT</v>
      </c>
    </row>
    <row r="203" spans="1:13" ht="19.5" customHeight="1">
      <c r="A203" s="33"/>
      <c r="B203" s="79" t="str">
        <f t="shared" si="25"/>
        <v/>
      </c>
      <c r="C203" s="35"/>
      <c r="D203" s="35"/>
      <c r="E203" s="221" t="b">
        <f>OR((LEFT('RFPR cover'!$C$8,2)=Data!F203),'RFPR cover'!$C$7=Data!F203)</f>
        <v>0</v>
      </c>
      <c r="F203" s="223" t="str">
        <f>B261</f>
        <v>SHET</v>
      </c>
      <c r="G203" s="35"/>
      <c r="H203" s="35"/>
      <c r="I203" s="35"/>
    </row>
    <row r="204" spans="1:13" ht="12.75" customHeight="1">
      <c r="A204" s="33"/>
      <c r="B204" s="35"/>
      <c r="C204" s="35"/>
      <c r="D204" s="35"/>
      <c r="E204" s="11"/>
      <c r="F204" s="78"/>
    </row>
    <row r="205" spans="1:13" ht="12.75" customHeight="1">
      <c r="A205" s="33"/>
      <c r="B205" s="109"/>
      <c r="C205" s="109"/>
      <c r="D205" s="35"/>
      <c r="E205" s="11"/>
      <c r="F205" s="78"/>
    </row>
    <row r="206" spans="1:13" ht="12.75" customHeight="1">
      <c r="A206" s="33"/>
      <c r="B206" s="821" t="s">
        <v>19</v>
      </c>
      <c r="C206" s="822"/>
      <c r="D206" s="35"/>
      <c r="E206" s="35"/>
    </row>
    <row r="207" spans="1:13" ht="12.75" customHeight="1">
      <c r="A207" s="33"/>
      <c r="B207" s="793" t="s">
        <v>122</v>
      </c>
      <c r="C207" s="794"/>
      <c r="D207" s="35"/>
      <c r="E207" s="35"/>
    </row>
    <row r="208" spans="1:13" ht="12.75" customHeight="1">
      <c r="A208" s="33"/>
      <c r="B208" s="812" t="s">
        <v>123</v>
      </c>
      <c r="C208" s="813"/>
      <c r="D208" s="35"/>
      <c r="E208" s="35"/>
    </row>
    <row r="209" spans="1:5" ht="12.75" customHeight="1">
      <c r="A209" s="33"/>
      <c r="B209" s="812"/>
      <c r="C209" s="813"/>
      <c r="D209" s="35"/>
      <c r="E209" s="35"/>
    </row>
    <row r="210" spans="1:5" ht="12.75" customHeight="1">
      <c r="A210" s="33"/>
      <c r="B210" s="812"/>
      <c r="C210" s="813"/>
      <c r="D210" s="35"/>
      <c r="E210" s="35"/>
    </row>
    <row r="211" spans="1:5" ht="12.75" customHeight="1">
      <c r="A211" s="33"/>
      <c r="B211" s="812"/>
      <c r="C211" s="813"/>
      <c r="D211" s="35"/>
      <c r="E211" s="35"/>
    </row>
    <row r="212" spans="1:5" ht="12.75" customHeight="1">
      <c r="A212" s="33"/>
      <c r="B212" s="812"/>
      <c r="C212" s="813"/>
      <c r="D212" s="35"/>
      <c r="E212" s="35"/>
    </row>
    <row r="213" spans="1:5">
      <c r="A213" s="33"/>
      <c r="B213" s="812"/>
      <c r="C213" s="813"/>
      <c r="D213" s="35"/>
      <c r="E213" s="35"/>
    </row>
    <row r="214" spans="1:5" ht="12.75" customHeight="1">
      <c r="A214" s="33"/>
      <c r="B214" s="803"/>
      <c r="C214" s="804"/>
      <c r="D214" s="35"/>
      <c r="E214" s="35"/>
    </row>
    <row r="215" spans="1:5" ht="12.75" customHeight="1">
      <c r="A215" s="33"/>
      <c r="B215" s="35"/>
      <c r="C215" s="35"/>
      <c r="D215" s="35"/>
      <c r="E215" s="35"/>
    </row>
    <row r="216" spans="1:5" ht="12.75" customHeight="1">
      <c r="A216" s="33"/>
      <c r="B216" s="35"/>
      <c r="C216" s="35"/>
      <c r="D216" s="35"/>
      <c r="E216" s="35"/>
    </row>
    <row r="217" spans="1:5" ht="12.75" customHeight="1">
      <c r="A217" s="33"/>
      <c r="B217" s="795" t="s">
        <v>25</v>
      </c>
      <c r="C217" s="796"/>
      <c r="D217" s="35"/>
      <c r="E217" s="35"/>
    </row>
    <row r="218" spans="1:5" ht="12.75" customHeight="1">
      <c r="A218" s="33"/>
      <c r="B218" s="793" t="s">
        <v>124</v>
      </c>
      <c r="C218" s="794"/>
      <c r="E218" s="35"/>
    </row>
    <row r="219" spans="1:5" ht="12.75" customHeight="1">
      <c r="A219" s="33"/>
      <c r="B219" s="812" t="s">
        <v>125</v>
      </c>
      <c r="C219" s="813"/>
      <c r="D219" s="35"/>
      <c r="E219" s="35"/>
    </row>
    <row r="220" spans="1:5" ht="12.75" customHeight="1">
      <c r="A220" s="33"/>
      <c r="B220" s="812"/>
      <c r="C220" s="813"/>
      <c r="D220" s="35"/>
      <c r="E220" s="35"/>
    </row>
    <row r="221" spans="1:5" ht="12.75" customHeight="1">
      <c r="A221" s="33"/>
      <c r="B221" s="812"/>
      <c r="C221" s="813"/>
      <c r="D221" s="35"/>
      <c r="E221" s="35"/>
    </row>
    <row r="222" spans="1:5">
      <c r="A222" s="33"/>
      <c r="B222" s="812"/>
      <c r="C222" s="813"/>
      <c r="D222" s="35"/>
      <c r="E222" s="35"/>
    </row>
    <row r="223" spans="1:5">
      <c r="A223" s="33"/>
      <c r="B223" s="812"/>
      <c r="C223" s="813"/>
      <c r="D223" s="35"/>
      <c r="E223" s="35"/>
    </row>
    <row r="224" spans="1:5" ht="12.75" customHeight="1">
      <c r="A224" s="33"/>
      <c r="B224" s="812"/>
      <c r="C224" s="813"/>
      <c r="D224" s="35"/>
      <c r="E224" s="35"/>
    </row>
    <row r="225" spans="1:9">
      <c r="A225" s="33"/>
      <c r="B225" s="803"/>
      <c r="C225" s="804"/>
      <c r="D225" s="35"/>
      <c r="E225" s="35"/>
    </row>
    <row r="226" spans="1:9">
      <c r="A226" s="33"/>
      <c r="B226" s="35"/>
      <c r="C226" s="35"/>
      <c r="D226" s="35"/>
      <c r="E226" s="35"/>
    </row>
    <row r="227" spans="1:9">
      <c r="A227" s="33"/>
      <c r="B227" s="35"/>
      <c r="C227" s="35"/>
      <c r="D227" s="35"/>
      <c r="E227" s="35"/>
    </row>
    <row r="228" spans="1:9">
      <c r="A228" s="33"/>
      <c r="B228" s="150" t="str">
        <f>B85</f>
        <v>NGGT (TO)</v>
      </c>
      <c r="C228" s="135"/>
      <c r="D228" s="35"/>
      <c r="E228" s="801" t="str">
        <f>B86</f>
        <v>NGGT (SO)</v>
      </c>
      <c r="F228" s="801"/>
      <c r="G228" s="801"/>
      <c r="H228" s="801"/>
      <c r="I228" s="802"/>
    </row>
    <row r="229" spans="1:9">
      <c r="A229" s="33"/>
      <c r="B229" s="722" t="s">
        <v>126</v>
      </c>
      <c r="C229" s="723"/>
      <c r="E229" s="810"/>
      <c r="F229" s="811"/>
      <c r="G229" s="811"/>
      <c r="H229" s="811"/>
      <c r="I229" s="834"/>
    </row>
    <row r="230" spans="1:9" ht="25.5" customHeight="1">
      <c r="A230" s="33"/>
      <c r="B230" s="151" t="s">
        <v>127</v>
      </c>
      <c r="C230" s="136"/>
      <c r="E230" s="810"/>
      <c r="F230" s="811"/>
      <c r="G230" s="811"/>
      <c r="H230" s="811"/>
      <c r="I230" s="834"/>
    </row>
    <row r="231" spans="1:9" ht="13.5" customHeight="1">
      <c r="A231" s="33"/>
      <c r="B231" s="151" t="s">
        <v>128</v>
      </c>
      <c r="C231" s="136"/>
      <c r="D231" s="35"/>
      <c r="E231" s="810"/>
      <c r="F231" s="811"/>
      <c r="G231" s="811"/>
      <c r="H231" s="811"/>
      <c r="I231" s="834"/>
    </row>
    <row r="232" spans="1:9" ht="13.5" customHeight="1">
      <c r="A232" s="33"/>
      <c r="B232" s="151"/>
      <c r="C232" s="743"/>
      <c r="D232" s="35"/>
      <c r="E232" s="839" t="s">
        <v>129</v>
      </c>
      <c r="F232" s="840"/>
      <c r="G232" s="840"/>
      <c r="H232" s="840"/>
      <c r="I232" s="841"/>
    </row>
    <row r="233" spans="1:9" ht="13.5" customHeight="1">
      <c r="A233" s="33"/>
      <c r="B233" s="151"/>
      <c r="C233" s="136"/>
      <c r="D233" s="35"/>
      <c r="E233" s="839" t="s">
        <v>130</v>
      </c>
      <c r="F233" s="840"/>
      <c r="G233" s="840"/>
      <c r="H233" s="840"/>
      <c r="I233" s="841"/>
    </row>
    <row r="234" spans="1:9" ht="13.5" customHeight="1">
      <c r="A234" s="33"/>
      <c r="B234" s="812"/>
      <c r="C234" s="813"/>
      <c r="D234" s="35"/>
      <c r="E234" s="839" t="s">
        <v>131</v>
      </c>
      <c r="F234" s="840"/>
      <c r="G234" s="840"/>
      <c r="H234" s="840"/>
      <c r="I234" s="841"/>
    </row>
    <row r="235" spans="1:9" ht="13.5" customHeight="1">
      <c r="A235" s="33"/>
      <c r="B235" s="812"/>
      <c r="C235" s="813"/>
      <c r="D235" s="35"/>
      <c r="E235" s="842" t="s">
        <v>132</v>
      </c>
      <c r="F235" s="843"/>
      <c r="G235" s="843"/>
      <c r="H235" s="843"/>
      <c r="I235" s="844"/>
    </row>
    <row r="236" spans="1:9" ht="12.75" customHeight="1">
      <c r="A236" s="33"/>
      <c r="B236" s="803"/>
      <c r="C236" s="804"/>
      <c r="D236" s="35"/>
      <c r="E236" s="845" t="s">
        <v>133</v>
      </c>
      <c r="F236" s="846"/>
      <c r="G236" s="846"/>
      <c r="H236" s="846"/>
      <c r="I236" s="847"/>
    </row>
    <row r="237" spans="1:9">
      <c r="A237" s="33"/>
      <c r="B237" s="35"/>
      <c r="C237" s="35"/>
      <c r="D237" s="35"/>
      <c r="E237" s="35"/>
    </row>
    <row r="238" spans="1:9" ht="12.75" customHeight="1">
      <c r="A238" s="33"/>
      <c r="B238" s="35"/>
      <c r="C238" s="35"/>
      <c r="D238" s="35"/>
      <c r="E238" s="35"/>
    </row>
    <row r="239" spans="1:9">
      <c r="A239" s="33"/>
      <c r="B239" s="801" t="s">
        <v>90</v>
      </c>
      <c r="C239" s="802"/>
      <c r="E239" s="801" t="s">
        <v>91</v>
      </c>
      <c r="F239" s="801"/>
      <c r="G239" s="801"/>
      <c r="H239" s="801"/>
      <c r="I239" s="802"/>
    </row>
    <row r="240" spans="1:9" ht="12.75" customHeight="1">
      <c r="A240" s="33"/>
      <c r="B240" s="793" t="s">
        <v>126</v>
      </c>
      <c r="C240" s="794"/>
      <c r="E240" s="793" t="s">
        <v>126</v>
      </c>
      <c r="F240" s="793"/>
      <c r="G240" s="793"/>
      <c r="H240" s="793"/>
      <c r="I240" s="794"/>
    </row>
    <row r="241" spans="1:9" ht="12.75" customHeight="1">
      <c r="A241" s="33"/>
      <c r="B241" s="812" t="s">
        <v>127</v>
      </c>
      <c r="C241" s="813"/>
      <c r="D241" s="35"/>
      <c r="E241" s="812" t="s">
        <v>134</v>
      </c>
      <c r="F241" s="812"/>
      <c r="G241" s="812"/>
      <c r="H241" s="812"/>
      <c r="I241" s="813"/>
    </row>
    <row r="242" spans="1:9" ht="12.75" customHeight="1">
      <c r="A242" s="33"/>
      <c r="B242" s="812" t="s">
        <v>128</v>
      </c>
      <c r="C242" s="813"/>
      <c r="D242" s="35"/>
      <c r="E242" s="812"/>
      <c r="F242" s="812"/>
      <c r="G242" s="812"/>
      <c r="H242" s="812"/>
      <c r="I242" s="813"/>
    </row>
    <row r="243" spans="1:9" ht="24" customHeight="1">
      <c r="A243" s="33"/>
      <c r="B243" s="812" t="s">
        <v>135</v>
      </c>
      <c r="C243" s="813"/>
      <c r="D243" s="35"/>
      <c r="E243" s="812"/>
      <c r="F243" s="812"/>
      <c r="G243" s="812"/>
      <c r="H243" s="812"/>
      <c r="I243" s="813"/>
    </row>
    <row r="244" spans="1:9">
      <c r="A244" s="33"/>
      <c r="B244" s="812" t="s">
        <v>130</v>
      </c>
      <c r="C244" s="813"/>
      <c r="E244" s="812"/>
      <c r="F244" s="812"/>
      <c r="G244" s="812"/>
      <c r="H244" s="812"/>
      <c r="I244" s="813"/>
    </row>
    <row r="245" spans="1:9">
      <c r="A245" s="33"/>
      <c r="B245" s="812" t="s">
        <v>131</v>
      </c>
      <c r="C245" s="813"/>
      <c r="E245" s="812"/>
      <c r="F245" s="812"/>
      <c r="G245" s="812"/>
      <c r="H245" s="812"/>
      <c r="I245" s="813"/>
    </row>
    <row r="246" spans="1:9" ht="12.75" customHeight="1">
      <c r="A246" s="33"/>
      <c r="B246" s="812" t="s">
        <v>136</v>
      </c>
      <c r="C246" s="813"/>
      <c r="D246" s="35"/>
      <c r="E246" s="812"/>
      <c r="F246" s="812"/>
      <c r="G246" s="812"/>
      <c r="H246" s="812"/>
      <c r="I246" s="813"/>
    </row>
    <row r="247" spans="1:9" ht="12.75" customHeight="1">
      <c r="A247" s="33"/>
      <c r="B247" s="803" t="s">
        <v>133</v>
      </c>
      <c r="C247" s="804"/>
      <c r="D247" s="35"/>
      <c r="E247" s="803"/>
      <c r="F247" s="803"/>
      <c r="G247" s="803"/>
      <c r="H247" s="803"/>
      <c r="I247" s="804"/>
    </row>
    <row r="248" spans="1:9" ht="12.75" customHeight="1">
      <c r="A248" s="33"/>
      <c r="B248" s="33"/>
      <c r="C248" s="33"/>
      <c r="D248" s="35"/>
      <c r="E248" s="74"/>
      <c r="F248" s="74"/>
      <c r="G248" s="74"/>
      <c r="H248" s="74"/>
      <c r="I248" s="74"/>
    </row>
    <row r="249" spans="1:9" ht="12.75" customHeight="1">
      <c r="A249" s="33"/>
      <c r="B249" s="33"/>
      <c r="C249" s="33"/>
      <c r="D249" s="35"/>
      <c r="E249" s="74"/>
      <c r="F249" s="74"/>
      <c r="G249" s="74"/>
      <c r="H249" s="74"/>
      <c r="I249" s="74"/>
    </row>
    <row r="250" spans="1:9" ht="12.75" customHeight="1">
      <c r="A250" s="33"/>
      <c r="B250" s="801" t="s">
        <v>29</v>
      </c>
      <c r="C250" s="802"/>
      <c r="D250" s="35"/>
      <c r="E250" s="801" t="s">
        <v>92</v>
      </c>
      <c r="F250" s="801"/>
      <c r="G250" s="801"/>
      <c r="H250" s="801"/>
      <c r="I250" s="802"/>
    </row>
    <row r="251" spans="1:9" ht="12.75" customHeight="1">
      <c r="A251" s="33"/>
      <c r="B251" s="793" t="s">
        <v>137</v>
      </c>
      <c r="C251" s="794"/>
      <c r="D251" s="35"/>
      <c r="E251" s="793" t="s">
        <v>138</v>
      </c>
      <c r="F251" s="793"/>
      <c r="G251" s="793"/>
      <c r="H251" s="793"/>
      <c r="I251" s="794"/>
    </row>
    <row r="252" spans="1:9" ht="25.5" customHeight="1">
      <c r="A252" s="33"/>
      <c r="B252" s="812" t="s">
        <v>139</v>
      </c>
      <c r="C252" s="813"/>
      <c r="E252" s="812" t="s">
        <v>125</v>
      </c>
      <c r="F252" s="812"/>
      <c r="G252" s="812"/>
      <c r="H252" s="812"/>
      <c r="I252" s="813"/>
    </row>
    <row r="253" spans="1:9" ht="25.5" customHeight="1">
      <c r="A253" s="33"/>
      <c r="B253" s="812"/>
      <c r="C253" s="813"/>
      <c r="E253" s="812"/>
      <c r="F253" s="812"/>
      <c r="G253" s="812"/>
      <c r="H253" s="812"/>
      <c r="I253" s="813"/>
    </row>
    <row r="254" spans="1:9" ht="25.5" customHeight="1">
      <c r="A254" s="33"/>
      <c r="B254" s="812"/>
      <c r="C254" s="813"/>
      <c r="E254" s="812"/>
      <c r="F254" s="812"/>
      <c r="G254" s="812"/>
      <c r="H254" s="812"/>
      <c r="I254" s="813"/>
    </row>
    <row r="255" spans="1:9" ht="25.5" customHeight="1">
      <c r="A255" s="33"/>
      <c r="B255" s="812"/>
      <c r="C255" s="813"/>
      <c r="E255" s="812"/>
      <c r="F255" s="812"/>
      <c r="G255" s="812"/>
      <c r="H255" s="812"/>
      <c r="I255" s="813"/>
    </row>
    <row r="256" spans="1:9" ht="25.5" customHeight="1">
      <c r="A256" s="33"/>
      <c r="B256" s="812"/>
      <c r="C256" s="813"/>
      <c r="E256" s="812"/>
      <c r="F256" s="812"/>
      <c r="G256" s="812"/>
      <c r="H256" s="812"/>
      <c r="I256" s="813"/>
    </row>
    <row r="257" spans="1:14">
      <c r="A257" s="33"/>
      <c r="B257" s="812"/>
      <c r="C257" s="813"/>
      <c r="E257" s="812"/>
      <c r="F257" s="812"/>
      <c r="G257" s="812"/>
      <c r="H257" s="812"/>
      <c r="I257" s="813"/>
    </row>
    <row r="258" spans="1:14">
      <c r="A258" s="33"/>
      <c r="B258" s="803"/>
      <c r="C258" s="804"/>
      <c r="D258" s="35"/>
      <c r="E258" s="803"/>
      <c r="F258" s="803"/>
      <c r="G258" s="803"/>
      <c r="H258" s="803"/>
      <c r="I258" s="804"/>
    </row>
    <row r="259" spans="1:14">
      <c r="A259" s="33"/>
      <c r="D259" s="35"/>
      <c r="E259" s="35"/>
    </row>
    <row r="260" spans="1:14">
      <c r="A260" s="33"/>
      <c r="D260" s="35"/>
      <c r="E260" s="35"/>
    </row>
    <row r="261" spans="1:14">
      <c r="A261" s="33"/>
      <c r="B261" s="801" t="s">
        <v>54</v>
      </c>
      <c r="C261" s="802"/>
      <c r="D261" s="35"/>
      <c r="E261" s="35"/>
    </row>
    <row r="262" spans="1:14">
      <c r="A262" s="33"/>
      <c r="B262" s="812" t="s">
        <v>138</v>
      </c>
      <c r="C262" s="813"/>
      <c r="D262" s="830"/>
      <c r="E262" s="830"/>
    </row>
    <row r="263" spans="1:14">
      <c r="A263" s="33"/>
      <c r="B263" s="812" t="s">
        <v>125</v>
      </c>
      <c r="C263" s="813"/>
      <c r="D263" s="830"/>
      <c r="E263" s="830"/>
    </row>
    <row r="264" spans="1:14">
      <c r="A264" s="33"/>
      <c r="B264" s="812"/>
      <c r="C264" s="813"/>
      <c r="D264" s="35"/>
      <c r="E264" s="35"/>
    </row>
    <row r="265" spans="1:14">
      <c r="A265" s="33"/>
      <c r="B265" s="812"/>
      <c r="C265" s="813"/>
      <c r="D265" s="35"/>
      <c r="E265" s="35"/>
    </row>
    <row r="266" spans="1:14">
      <c r="A266" s="33"/>
      <c r="B266" s="812"/>
      <c r="C266" s="813"/>
      <c r="D266" s="35"/>
      <c r="E266" s="35"/>
    </row>
    <row r="267" spans="1:14">
      <c r="A267" s="33"/>
      <c r="B267" s="812"/>
      <c r="C267" s="813"/>
      <c r="D267" s="35"/>
      <c r="E267" s="35"/>
    </row>
    <row r="268" spans="1:14">
      <c r="A268" s="33"/>
      <c r="B268" s="812"/>
      <c r="C268" s="813"/>
      <c r="D268" s="35"/>
      <c r="E268" s="35"/>
    </row>
    <row r="269" spans="1:14">
      <c r="A269" s="33"/>
      <c r="B269" s="803"/>
      <c r="C269" s="804"/>
      <c r="D269" s="35"/>
      <c r="E269" s="35"/>
    </row>
    <row r="270" spans="1:14">
      <c r="A270" s="33"/>
      <c r="D270" s="35"/>
      <c r="E270" s="35"/>
    </row>
    <row r="271" spans="1:14">
      <c r="A271" s="33"/>
      <c r="D271" s="35"/>
      <c r="E271" s="35"/>
    </row>
    <row r="272" spans="1:14">
      <c r="A272" s="33"/>
      <c r="B272" s="1"/>
      <c r="C272" s="1"/>
      <c r="D272" s="633"/>
      <c r="E272" s="633"/>
      <c r="F272" s="1"/>
      <c r="G272" s="1"/>
      <c r="H272" s="1"/>
      <c r="I272" s="1"/>
      <c r="J272" s="1"/>
      <c r="K272" s="1"/>
      <c r="L272" s="1"/>
      <c r="M272" s="1"/>
      <c r="N272" s="1"/>
    </row>
    <row r="273" spans="2:36">
      <c r="B273" s="258" t="s">
        <v>140</v>
      </c>
      <c r="C273" s="708"/>
      <c r="D273" s="708"/>
      <c r="E273" s="708"/>
      <c r="F273" s="257"/>
      <c r="G273" s="257"/>
      <c r="H273" s="257"/>
      <c r="I273" s="257"/>
      <c r="J273" s="257"/>
      <c r="K273" s="257"/>
      <c r="L273" s="257"/>
      <c r="M273" s="257"/>
      <c r="N273" s="257"/>
    </row>
    <row r="275" spans="2:36" ht="114.75">
      <c r="B275" s="235" t="s">
        <v>141</v>
      </c>
      <c r="C275" s="235" t="s">
        <v>142</v>
      </c>
      <c r="D275" s="235" t="s">
        <v>143</v>
      </c>
      <c r="E275" s="236" t="s">
        <v>144</v>
      </c>
      <c r="F275" s="236" t="s">
        <v>145</v>
      </c>
      <c r="G275" s="236" t="s">
        <v>146</v>
      </c>
      <c r="H275" s="236" t="s">
        <v>147</v>
      </c>
      <c r="I275" s="235" t="s">
        <v>148</v>
      </c>
      <c r="J275" s="235" t="s">
        <v>149</v>
      </c>
      <c r="K275" s="237" t="s">
        <v>150</v>
      </c>
      <c r="L275" s="237" t="s">
        <v>151</v>
      </c>
      <c r="M275" s="237" t="s">
        <v>152</v>
      </c>
      <c r="N275" s="237" t="s">
        <v>153</v>
      </c>
      <c r="O275" s="237" t="s">
        <v>154</v>
      </c>
      <c r="P275" s="237" t="s">
        <v>155</v>
      </c>
      <c r="Q275" s="237" t="s">
        <v>156</v>
      </c>
      <c r="R275" s="237" t="s">
        <v>157</v>
      </c>
      <c r="S275" s="237" t="s">
        <v>158</v>
      </c>
      <c r="T275" s="235" t="s">
        <v>159</v>
      </c>
      <c r="U275" s="235" t="s">
        <v>160</v>
      </c>
      <c r="V275" s="235" t="s">
        <v>161</v>
      </c>
      <c r="W275" s="235" t="s">
        <v>162</v>
      </c>
      <c r="X275" s="238" t="s">
        <v>163</v>
      </c>
      <c r="Y275" s="235" t="s">
        <v>164</v>
      </c>
      <c r="Z275" s="235" t="s">
        <v>165</v>
      </c>
      <c r="AA275" s="235" t="s">
        <v>166</v>
      </c>
      <c r="AB275" s="235" t="s">
        <v>167</v>
      </c>
      <c r="AC275" s="235" t="s">
        <v>168</v>
      </c>
      <c r="AD275" s="235" t="s">
        <v>169</v>
      </c>
      <c r="AE275" s="235" t="s">
        <v>170</v>
      </c>
      <c r="AF275" s="235" t="s">
        <v>171</v>
      </c>
      <c r="AG275" s="235" t="s">
        <v>172</v>
      </c>
      <c r="AH275" s="235" t="s">
        <v>173</v>
      </c>
      <c r="AI275" s="235" t="s">
        <v>174</v>
      </c>
      <c r="AJ275" s="239" t="s">
        <v>175</v>
      </c>
    </row>
    <row r="276" spans="2:36">
      <c r="B276" s="230" t="s">
        <v>19</v>
      </c>
      <c r="C276" t="s">
        <v>84</v>
      </c>
      <c r="D276" t="s">
        <v>176</v>
      </c>
      <c r="E276" t="s">
        <v>177</v>
      </c>
      <c r="F276" t="s">
        <v>178</v>
      </c>
      <c r="G276" t="s">
        <v>179</v>
      </c>
      <c r="H276" t="s">
        <v>180</v>
      </c>
      <c r="O276" t="s">
        <v>181</v>
      </c>
      <c r="Y276" t="s">
        <v>182</v>
      </c>
      <c r="Z276" t="s">
        <v>183</v>
      </c>
      <c r="AA276">
        <v>1</v>
      </c>
      <c r="AI276" t="s">
        <v>184</v>
      </c>
      <c r="AJ276" s="115" t="s">
        <v>184</v>
      </c>
    </row>
    <row r="277" spans="2:36">
      <c r="B277" s="230" t="s">
        <v>22</v>
      </c>
      <c r="C277" t="s">
        <v>185</v>
      </c>
      <c r="D277" t="s">
        <v>186</v>
      </c>
      <c r="E277" t="s">
        <v>187</v>
      </c>
      <c r="F277" t="s">
        <v>188</v>
      </c>
      <c r="G277" t="s">
        <v>189</v>
      </c>
      <c r="H277" t="s">
        <v>190</v>
      </c>
      <c r="O277" t="s">
        <v>191</v>
      </c>
      <c r="Y277" t="s">
        <v>192</v>
      </c>
      <c r="Z277" t="s">
        <v>193</v>
      </c>
      <c r="AA277">
        <v>2</v>
      </c>
      <c r="AI277" t="s">
        <v>194</v>
      </c>
      <c r="AJ277" s="115" t="s">
        <v>194</v>
      </c>
    </row>
    <row r="278" spans="2:36">
      <c r="B278" s="230" t="s">
        <v>25</v>
      </c>
      <c r="C278" t="s">
        <v>195</v>
      </c>
      <c r="D278" t="s">
        <v>196</v>
      </c>
      <c r="E278" t="s">
        <v>197</v>
      </c>
      <c r="F278" t="s">
        <v>198</v>
      </c>
      <c r="G278" t="s">
        <v>199</v>
      </c>
      <c r="O278" t="s">
        <v>200</v>
      </c>
      <c r="Y278" t="s">
        <v>201</v>
      </c>
      <c r="Z278" t="s">
        <v>202</v>
      </c>
      <c r="AA278">
        <v>3</v>
      </c>
      <c r="AI278" t="s">
        <v>203</v>
      </c>
      <c r="AJ278" s="115" t="s">
        <v>203</v>
      </c>
    </row>
    <row r="279" spans="2:36">
      <c r="B279" s="230" t="s">
        <v>27</v>
      </c>
      <c r="C279" t="s">
        <v>204</v>
      </c>
      <c r="D279" t="s">
        <v>205</v>
      </c>
      <c r="E279" t="s">
        <v>206</v>
      </c>
      <c r="G279" t="s">
        <v>207</v>
      </c>
      <c r="O279" t="s">
        <v>208</v>
      </c>
      <c r="Y279" t="s">
        <v>209</v>
      </c>
      <c r="Z279" t="s">
        <v>203</v>
      </c>
      <c r="AA279">
        <v>4</v>
      </c>
      <c r="AJ279" s="115"/>
    </row>
    <row r="280" spans="2:36">
      <c r="B280" s="230" t="s">
        <v>29</v>
      </c>
      <c r="C280" t="s">
        <v>87</v>
      </c>
      <c r="D280" t="s">
        <v>210</v>
      </c>
      <c r="E280" t="s">
        <v>211</v>
      </c>
      <c r="G280" t="s">
        <v>212</v>
      </c>
      <c r="O280" t="s">
        <v>213</v>
      </c>
      <c r="Y280" t="s">
        <v>214</v>
      </c>
      <c r="AA280">
        <v>5</v>
      </c>
      <c r="AJ280" s="115"/>
    </row>
    <row r="281" spans="2:36">
      <c r="B281" s="230"/>
      <c r="C281" t="s">
        <v>54</v>
      </c>
      <c r="D281" t="s">
        <v>215</v>
      </c>
      <c r="E281" t="s">
        <v>216</v>
      </c>
      <c r="O281" t="s">
        <v>217</v>
      </c>
      <c r="Y281" s="234" t="s">
        <v>218</v>
      </c>
      <c r="AA281">
        <v>6</v>
      </c>
      <c r="AJ281" s="115"/>
    </row>
    <row r="282" spans="2:36">
      <c r="B282" s="230"/>
      <c r="C282" t="s">
        <v>92</v>
      </c>
      <c r="D282" t="s">
        <v>219</v>
      </c>
      <c r="O282" t="s">
        <v>220</v>
      </c>
      <c r="Y282" t="s">
        <v>203</v>
      </c>
      <c r="AA282">
        <v>7</v>
      </c>
      <c r="AJ282" s="115"/>
    </row>
    <row r="283" spans="2:36">
      <c r="B283" s="230"/>
      <c r="C283" t="s">
        <v>221</v>
      </c>
      <c r="D283" t="s">
        <v>222</v>
      </c>
      <c r="O283" t="s">
        <v>223</v>
      </c>
      <c r="AA283">
        <v>8</v>
      </c>
      <c r="AJ283" s="115"/>
    </row>
    <row r="284" spans="2:36">
      <c r="B284" s="230"/>
      <c r="C284" t="s">
        <v>224</v>
      </c>
      <c r="D284" t="s">
        <v>225</v>
      </c>
      <c r="O284" t="s">
        <v>226</v>
      </c>
      <c r="AA284">
        <v>9</v>
      </c>
      <c r="AJ284" s="115"/>
    </row>
    <row r="285" spans="2:36">
      <c r="B285" s="230"/>
      <c r="C285" t="s">
        <v>29</v>
      </c>
      <c r="D285" t="s">
        <v>227</v>
      </c>
      <c r="AA285">
        <v>10</v>
      </c>
      <c r="AJ285" s="115"/>
    </row>
    <row r="286" spans="2:36">
      <c r="B286" s="230"/>
      <c r="C286" t="s">
        <v>70</v>
      </c>
      <c r="D286" t="s">
        <v>216</v>
      </c>
      <c r="AA286">
        <v>11</v>
      </c>
      <c r="AJ286" s="115"/>
    </row>
    <row r="287" spans="2:36">
      <c r="B287" s="230"/>
      <c r="C287" t="s">
        <v>71</v>
      </c>
      <c r="AA287">
        <v>12</v>
      </c>
      <c r="AJ287" s="115"/>
    </row>
    <row r="288" spans="2:36">
      <c r="B288" s="230"/>
      <c r="C288" t="s">
        <v>72</v>
      </c>
      <c r="AA288" t="s">
        <v>203</v>
      </c>
      <c r="AJ288" s="115"/>
    </row>
    <row r="289" spans="2:36">
      <c r="B289" s="230"/>
      <c r="C289" t="s">
        <v>4</v>
      </c>
      <c r="AJ289" s="115"/>
    </row>
    <row r="290" spans="2:36">
      <c r="B290" s="230"/>
      <c r="C290" t="s">
        <v>75</v>
      </c>
      <c r="AJ290" s="115"/>
    </row>
    <row r="291" spans="2:36">
      <c r="B291" s="230"/>
      <c r="C291" t="s">
        <v>76</v>
      </c>
      <c r="AJ291" s="115"/>
    </row>
    <row r="292" spans="2:36">
      <c r="B292" s="230"/>
      <c r="C292" t="s">
        <v>50</v>
      </c>
      <c r="AJ292" s="115"/>
    </row>
    <row r="293" spans="2:36">
      <c r="B293" s="230"/>
      <c r="C293" t="s">
        <v>228</v>
      </c>
      <c r="AJ293" s="115"/>
    </row>
    <row r="294" spans="2:36">
      <c r="B294" s="230"/>
      <c r="C294" t="s">
        <v>229</v>
      </c>
      <c r="AJ294" s="115"/>
    </row>
    <row r="295" spans="2:36">
      <c r="B295" s="230"/>
      <c r="C295" t="s">
        <v>230</v>
      </c>
      <c r="AJ295" s="115"/>
    </row>
    <row r="296" spans="2:36">
      <c r="B296" s="230"/>
      <c r="C296" t="s">
        <v>231</v>
      </c>
      <c r="AJ296" s="115"/>
    </row>
    <row r="297" spans="2:36">
      <c r="B297" s="230"/>
      <c r="C297" t="s">
        <v>232</v>
      </c>
      <c r="AJ297" s="115"/>
    </row>
    <row r="298" spans="2:36">
      <c r="B298" s="230"/>
      <c r="C298" t="s">
        <v>233</v>
      </c>
      <c r="AJ298" s="115"/>
    </row>
    <row r="299" spans="2:36">
      <c r="B299" s="230"/>
      <c r="C299" t="s">
        <v>234</v>
      </c>
      <c r="AJ299" s="115"/>
    </row>
    <row r="300" spans="2:36">
      <c r="B300" s="230"/>
      <c r="C300" t="s">
        <v>235</v>
      </c>
      <c r="AJ300" s="115"/>
    </row>
    <row r="301" spans="2:36">
      <c r="B301" s="230"/>
      <c r="AJ301" s="115"/>
    </row>
    <row r="302" spans="2:36">
      <c r="B302" s="230"/>
      <c r="AJ302" s="115"/>
    </row>
    <row r="303" spans="2:36">
      <c r="B303" s="230"/>
      <c r="AJ303" s="115"/>
    </row>
    <row r="304" spans="2:36">
      <c r="B304" s="230"/>
      <c r="AJ304" s="115"/>
    </row>
    <row r="305" spans="1:36">
      <c r="B305" s="230"/>
      <c r="AJ305" s="115"/>
    </row>
    <row r="306" spans="1:36">
      <c r="B306" s="23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H306" s="141"/>
      <c r="AI306" s="141"/>
      <c r="AJ306" s="232"/>
    </row>
    <row r="307" spans="1:36">
      <c r="B307" s="233" t="s">
        <v>236</v>
      </c>
      <c r="C307" s="233"/>
      <c r="D307" s="233"/>
      <c r="E307" s="233"/>
      <c r="F307" s="233"/>
      <c r="G307" s="233"/>
      <c r="H307" s="233"/>
      <c r="I307" s="233"/>
      <c r="J307" s="233"/>
      <c r="K307" s="233"/>
      <c r="L307" s="233"/>
      <c r="M307" s="233"/>
      <c r="N307" s="233"/>
      <c r="O307" s="233"/>
      <c r="P307" s="233"/>
      <c r="Q307" s="233"/>
      <c r="R307" s="233"/>
      <c r="S307" s="233"/>
      <c r="T307" s="233"/>
      <c r="U307" s="233"/>
      <c r="V307" s="233"/>
      <c r="W307" s="233"/>
      <c r="X307" s="233"/>
      <c r="Y307" s="233"/>
      <c r="Z307" s="233"/>
      <c r="AA307" s="233"/>
      <c r="AB307" s="233"/>
      <c r="AC307" s="233"/>
      <c r="AD307" s="233"/>
      <c r="AE307" s="233"/>
      <c r="AF307" s="233"/>
      <c r="AG307" s="233"/>
      <c r="AH307" s="233"/>
      <c r="AI307" s="233"/>
      <c r="AJ307" s="233"/>
    </row>
    <row r="310" spans="1:36">
      <c r="A310" s="33"/>
      <c r="B310" s="709" t="s">
        <v>237</v>
      </c>
      <c r="C310" s="76"/>
      <c r="D310" s="76"/>
      <c r="E310" s="76"/>
      <c r="F310" s="77"/>
      <c r="G310" s="77"/>
      <c r="H310" s="77"/>
      <c r="I310" s="77"/>
      <c r="J310" s="77"/>
      <c r="K310" s="77"/>
      <c r="L310" s="77"/>
      <c r="M310" s="77"/>
      <c r="N310" s="77"/>
      <c r="O310" s="77"/>
      <c r="P310" s="77"/>
      <c r="Q310" s="77"/>
      <c r="R310" s="77"/>
      <c r="S310" s="77"/>
    </row>
    <row r="311" spans="1:36">
      <c r="B311" s="75"/>
      <c r="C311" s="76"/>
      <c r="D311" s="76"/>
      <c r="E311" s="76"/>
      <c r="F311" s="77"/>
      <c r="G311" s="77"/>
      <c r="H311" s="77"/>
      <c r="I311" s="77"/>
      <c r="J311" s="77"/>
      <c r="K311" s="77"/>
      <c r="L311" s="257"/>
      <c r="M311" s="77"/>
      <c r="N311" s="77"/>
    </row>
    <row r="312" spans="1:36">
      <c r="A312" s="73" t="s">
        <v>238</v>
      </c>
      <c r="B312" s="73" t="s">
        <v>239</v>
      </c>
      <c r="C312" s="35"/>
      <c r="D312" s="35"/>
      <c r="E312" s="35"/>
      <c r="K312" s="73" t="s">
        <v>240</v>
      </c>
      <c r="L312" s="73" t="s">
        <v>241</v>
      </c>
      <c r="M312" s="77"/>
      <c r="N312" s="77"/>
    </row>
    <row r="313" spans="1:36">
      <c r="B313" s="258"/>
      <c r="C313" s="76"/>
      <c r="D313" s="76"/>
      <c r="E313" s="76"/>
      <c r="F313" s="77"/>
      <c r="G313" s="77"/>
      <c r="H313" s="77"/>
      <c r="I313" s="77"/>
      <c r="J313" s="77"/>
      <c r="K313" s="77"/>
      <c r="L313" s="258"/>
      <c r="M313" s="77"/>
      <c r="N313" s="77"/>
    </row>
    <row r="314" spans="1:36">
      <c r="A314" s="46" t="s">
        <v>6</v>
      </c>
      <c r="B314" s="251" t="s">
        <v>3</v>
      </c>
      <c r="C314" s="129">
        <v>2022</v>
      </c>
      <c r="D314" s="130">
        <f>C314+1</f>
        <v>2023</v>
      </c>
      <c r="E314" s="130">
        <f>D314+1</f>
        <v>2024</v>
      </c>
      <c r="F314" s="130">
        <f t="shared" ref="F314" si="26">E314+1</f>
        <v>2025</v>
      </c>
      <c r="G314" s="130">
        <f t="shared" ref="G314" si="27">F314+1</f>
        <v>2026</v>
      </c>
      <c r="H314" s="130">
        <f t="shared" ref="H314" si="28">G314+1</f>
        <v>2027</v>
      </c>
      <c r="I314" s="130">
        <f t="shared" ref="I314" si="29">H314+1</f>
        <v>2028</v>
      </c>
      <c r="K314" s="46" t="s">
        <v>6</v>
      </c>
      <c r="L314" s="251" t="s">
        <v>3</v>
      </c>
      <c r="M314" s="129">
        <v>2022</v>
      </c>
      <c r="N314" s="130">
        <f t="shared" ref="N314" si="30">M314+1</f>
        <v>2023</v>
      </c>
      <c r="O314" s="130">
        <f t="shared" ref="O314" si="31">N314+1</f>
        <v>2024</v>
      </c>
      <c r="P314" s="130">
        <f t="shared" ref="P314" si="32">O314+1</f>
        <v>2025</v>
      </c>
      <c r="Q314" s="130">
        <f t="shared" ref="Q314" si="33">P314+1</f>
        <v>2026</v>
      </c>
      <c r="R314" s="130">
        <f t="shared" ref="R314" si="34">Q314+1</f>
        <v>2027</v>
      </c>
      <c r="S314" s="130">
        <f t="shared" ref="S314" si="35">R314+1</f>
        <v>2028</v>
      </c>
    </row>
    <row r="315" spans="1:36">
      <c r="A315" s="12" t="s">
        <v>19</v>
      </c>
      <c r="B315" s="250" t="s">
        <v>70</v>
      </c>
      <c r="C315" s="253"/>
      <c r="D315" s="253"/>
      <c r="E315" s="255">
        <v>1.4366690915062783</v>
      </c>
      <c r="F315" s="255">
        <v>1.3797759532786635</v>
      </c>
      <c r="G315" s="255">
        <v>1.2994160329983981</v>
      </c>
      <c r="H315" s="255">
        <v>1.2615281568238033</v>
      </c>
      <c r="I315" s="255">
        <v>1.2611798067947679</v>
      </c>
      <c r="J315" t="b">
        <f>B315=L315</f>
        <v>1</v>
      </c>
      <c r="K315" s="12" t="s">
        <v>19</v>
      </c>
      <c r="L315" s="250" t="s">
        <v>70</v>
      </c>
      <c r="M315" s="253"/>
      <c r="N315" s="253"/>
      <c r="O315" s="365">
        <f t="shared" ref="O315:O328" si="36">((E315*H$34)/H$13)*(1-H$13)</f>
        <v>5.5194930254556516</v>
      </c>
      <c r="P315" s="365">
        <f t="shared" ref="P315:P328" si="37">((F315*I$34)/I$13)*(1-I$13)</f>
        <v>5.4713328744545455</v>
      </c>
      <c r="Q315" s="365">
        <f t="shared" ref="Q315:Q328" si="38">((G315*J$34)/J$13)*(1-J$13)</f>
        <v>5.347762741427168</v>
      </c>
      <c r="R315" s="365">
        <f t="shared" ref="R315:R328" si="39">((H315*K$34)/K$13)*(1-K$13)</f>
        <v>5.2563890186629472</v>
      </c>
      <c r="S315" s="365">
        <f t="shared" ref="S315:S328" si="40">((I315*L$34)/L$13)*(1-L$13)</f>
        <v>5.3597536126116072</v>
      </c>
    </row>
    <row r="316" spans="1:36">
      <c r="A316" s="12" t="s">
        <v>19</v>
      </c>
      <c r="B316" s="250" t="s">
        <v>71</v>
      </c>
      <c r="C316" s="253"/>
      <c r="D316" s="253"/>
      <c r="E316" s="255">
        <v>1.368578491828039</v>
      </c>
      <c r="F316" s="255">
        <v>1.4008338175049104</v>
      </c>
      <c r="G316" s="255">
        <v>1.2944169556388054</v>
      </c>
      <c r="H316" s="255">
        <v>1.1615288221705597</v>
      </c>
      <c r="I316" s="255">
        <v>1.0171476978779488</v>
      </c>
      <c r="J316" t="b">
        <f t="shared" ref="J316:J343" si="41">B316=L316</f>
        <v>1</v>
      </c>
      <c r="K316" s="12" t="s">
        <v>19</v>
      </c>
      <c r="L316" s="250" t="s">
        <v>71</v>
      </c>
      <c r="M316" s="253"/>
      <c r="N316" s="253"/>
      <c r="O316" s="365">
        <f t="shared" si="36"/>
        <v>5.2578979286828105</v>
      </c>
      <c r="P316" s="365">
        <f t="shared" si="37"/>
        <v>5.5548352608623448</v>
      </c>
      <c r="Q316" s="365">
        <f t="shared" si="38"/>
        <v>5.3271889767773253</v>
      </c>
      <c r="R316" s="365">
        <f t="shared" si="39"/>
        <v>4.839723404263724</v>
      </c>
      <c r="S316" s="365">
        <f t="shared" si="40"/>
        <v>4.3226675680100435</v>
      </c>
    </row>
    <row r="317" spans="1:36">
      <c r="A317" s="12" t="s">
        <v>19</v>
      </c>
      <c r="B317" s="250" t="s">
        <v>72</v>
      </c>
      <c r="C317" s="253"/>
      <c r="D317" s="253"/>
      <c r="E317" s="255">
        <v>1.8517886877112844</v>
      </c>
      <c r="F317" s="255">
        <v>1.8549995484009258</v>
      </c>
      <c r="G317" s="255">
        <v>1.5955311955633462</v>
      </c>
      <c r="H317" s="255">
        <v>1.4243694121247401</v>
      </c>
      <c r="I317" s="255">
        <v>1.2090605175362352</v>
      </c>
      <c r="J317" t="b">
        <f t="shared" si="41"/>
        <v>1</v>
      </c>
      <c r="K317" s="12" t="s">
        <v>19</v>
      </c>
      <c r="L317" s="250" t="s">
        <v>72</v>
      </c>
      <c r="M317" s="253"/>
      <c r="N317" s="253"/>
      <c r="O317" s="365">
        <f t="shared" si="36"/>
        <v>7.1143277229719963</v>
      </c>
      <c r="P317" s="365">
        <f t="shared" si="37"/>
        <v>7.3557739480436757</v>
      </c>
      <c r="Q317" s="365">
        <f t="shared" si="38"/>
        <v>6.5664283522265308</v>
      </c>
      <c r="R317" s="365">
        <f t="shared" si="39"/>
        <v>5.9348970499891838</v>
      </c>
      <c r="S317" s="365">
        <f t="shared" si="40"/>
        <v>5.138257401377369</v>
      </c>
    </row>
    <row r="318" spans="1:36">
      <c r="A318" s="12" t="s">
        <v>19</v>
      </c>
      <c r="B318" s="250" t="s">
        <v>52</v>
      </c>
      <c r="C318" s="253"/>
      <c r="D318" s="253"/>
      <c r="E318" s="255">
        <v>1.9633660656588319</v>
      </c>
      <c r="F318" s="255">
        <v>2.1083575561921606</v>
      </c>
      <c r="G318" s="255">
        <v>2.5083164621053555</v>
      </c>
      <c r="H318" s="255">
        <v>2.4606563837546958</v>
      </c>
      <c r="I318" s="255">
        <v>2.3736687667861531</v>
      </c>
      <c r="J318" t="b">
        <f t="shared" si="41"/>
        <v>1</v>
      </c>
      <c r="K318" s="12" t="s">
        <v>19</v>
      </c>
      <c r="L318" s="250" t="s">
        <v>52</v>
      </c>
      <c r="M318" s="253"/>
      <c r="N318" s="253"/>
      <c r="O318" s="365">
        <f t="shared" si="36"/>
        <v>7.542993282091409</v>
      </c>
      <c r="P318" s="365">
        <f t="shared" si="37"/>
        <v>8.3604341566380853</v>
      </c>
      <c r="Q318" s="365">
        <f t="shared" si="38"/>
        <v>10.323007396486362</v>
      </c>
      <c r="R318" s="365">
        <f t="shared" si="39"/>
        <v>10.25277725614615</v>
      </c>
      <c r="S318" s="365">
        <f t="shared" si="40"/>
        <v>10.087601846606258</v>
      </c>
    </row>
    <row r="319" spans="1:36">
      <c r="A319" s="12" t="s">
        <v>19</v>
      </c>
      <c r="B319" s="250" t="s">
        <v>73</v>
      </c>
      <c r="C319" s="253"/>
      <c r="D319" s="253"/>
      <c r="E319" s="255">
        <v>1.3074390315981681</v>
      </c>
      <c r="F319" s="255">
        <v>1.3001216768501926</v>
      </c>
      <c r="G319" s="255">
        <v>1.5417405565806881</v>
      </c>
      <c r="H319" s="255">
        <v>1.5753974334268079</v>
      </c>
      <c r="I319" s="255">
        <v>1.5749617313468214</v>
      </c>
      <c r="J319" t="b">
        <f t="shared" si="41"/>
        <v>1</v>
      </c>
      <c r="K319" s="12" t="s">
        <v>19</v>
      </c>
      <c r="L319" s="250" t="s">
        <v>73</v>
      </c>
      <c r="M319" s="253"/>
      <c r="N319" s="253"/>
      <c r="O319" s="365">
        <f t="shared" si="36"/>
        <v>5.0230081921986169</v>
      </c>
      <c r="P319" s="365">
        <f t="shared" si="37"/>
        <v>5.1554735784736394</v>
      </c>
      <c r="Q319" s="365">
        <f t="shared" si="38"/>
        <v>6.3450523127719105</v>
      </c>
      <c r="R319" s="365">
        <f t="shared" si="39"/>
        <v>6.5641830697965577</v>
      </c>
      <c r="S319" s="365">
        <f t="shared" si="40"/>
        <v>6.6932619629905235</v>
      </c>
    </row>
    <row r="320" spans="1:36">
      <c r="A320" s="12" t="s">
        <v>19</v>
      </c>
      <c r="B320" s="250" t="s">
        <v>74</v>
      </c>
      <c r="C320" s="253"/>
      <c r="D320" s="253"/>
      <c r="E320" s="255">
        <v>2.0191738224902593</v>
      </c>
      <c r="F320" s="255">
        <v>1.5784133044437496</v>
      </c>
      <c r="G320" s="255">
        <v>1.7691618048462701</v>
      </c>
      <c r="H320" s="255">
        <v>1.741401016001106</v>
      </c>
      <c r="I320" s="255">
        <v>1.6345343485877493</v>
      </c>
      <c r="J320" t="b">
        <f t="shared" si="41"/>
        <v>1</v>
      </c>
      <c r="K320" s="12" t="s">
        <v>19</v>
      </c>
      <c r="L320" s="250" t="s">
        <v>74</v>
      </c>
      <c r="M320" s="253"/>
      <c r="N320" s="253"/>
      <c r="O320" s="365">
        <f t="shared" si="36"/>
        <v>7.757399317843479</v>
      </c>
      <c r="P320" s="365">
        <f t="shared" si="37"/>
        <v>6.2590050084278879</v>
      </c>
      <c r="Q320" s="365">
        <f t="shared" si="38"/>
        <v>7.2810072703825011</v>
      </c>
      <c r="R320" s="365">
        <f t="shared" si="39"/>
        <v>7.2558675191545277</v>
      </c>
      <c r="S320" s="365">
        <f t="shared" si="40"/>
        <v>6.9464332782538598</v>
      </c>
    </row>
    <row r="321" spans="1:19">
      <c r="A321" s="12" t="s">
        <v>19</v>
      </c>
      <c r="B321" s="250" t="s">
        <v>4</v>
      </c>
      <c r="C321" s="253"/>
      <c r="D321" s="253"/>
      <c r="E321" s="255">
        <v>1.5418188657920666</v>
      </c>
      <c r="F321" s="255">
        <v>1.5421689490890813</v>
      </c>
      <c r="G321" s="255">
        <v>1.1986919632990878</v>
      </c>
      <c r="H321" s="255">
        <v>1.2051150219812068</v>
      </c>
      <c r="I321" s="255">
        <v>1.2030871425295599</v>
      </c>
      <c r="J321" t="b">
        <f t="shared" si="41"/>
        <v>1</v>
      </c>
      <c r="K321" s="12" t="s">
        <v>19</v>
      </c>
      <c r="L321" s="250" t="s">
        <v>4</v>
      </c>
      <c r="M321" s="253"/>
      <c r="N321" s="253"/>
      <c r="O321" s="365">
        <f t="shared" si="36"/>
        <v>5.9234645796777521</v>
      </c>
      <c r="P321" s="365">
        <f t="shared" si="37"/>
        <v>6.1152824478960905</v>
      </c>
      <c r="Q321" s="365">
        <f t="shared" si="38"/>
        <v>4.9332315878750945</v>
      </c>
      <c r="R321" s="365">
        <f t="shared" si="39"/>
        <v>5.0213333198337127</v>
      </c>
      <c r="S321" s="365">
        <f t="shared" si="40"/>
        <v>5.1128717917291473</v>
      </c>
    </row>
    <row r="322" spans="1:19">
      <c r="A322" s="12" t="s">
        <v>19</v>
      </c>
      <c r="B322" s="250" t="s">
        <v>75</v>
      </c>
      <c r="C322" s="253"/>
      <c r="D322" s="253"/>
      <c r="E322" s="255">
        <v>1.3630193716187557</v>
      </c>
      <c r="F322" s="255">
        <v>1.3768904698776971</v>
      </c>
      <c r="G322" s="255">
        <v>1.3602523162213354</v>
      </c>
      <c r="H322" s="255">
        <v>1.3398436564847218</v>
      </c>
      <c r="I322" s="255">
        <v>1.3157905788825448</v>
      </c>
      <c r="J322" t="b">
        <f t="shared" si="41"/>
        <v>1</v>
      </c>
      <c r="K322" s="12" t="s">
        <v>19</v>
      </c>
      <c r="L322" s="250" t="s">
        <v>75</v>
      </c>
      <c r="M322" s="253"/>
      <c r="N322" s="253"/>
      <c r="O322" s="365">
        <f t="shared" si="36"/>
        <v>5.2365405225798929</v>
      </c>
      <c r="P322" s="365">
        <f t="shared" si="37"/>
        <v>5.4598908427588304</v>
      </c>
      <c r="Q322" s="365">
        <f t="shared" si="38"/>
        <v>5.5981352168196858</v>
      </c>
      <c r="R322" s="365">
        <f t="shared" si="39"/>
        <v>5.5827049476273851</v>
      </c>
      <c r="S322" s="365">
        <f t="shared" si="40"/>
        <v>5.5918381111169051</v>
      </c>
    </row>
    <row r="323" spans="1:19">
      <c r="A323" s="12" t="s">
        <v>19</v>
      </c>
      <c r="B323" s="250" t="s">
        <v>76</v>
      </c>
      <c r="C323" s="253"/>
      <c r="D323" s="253"/>
      <c r="E323" s="255">
        <v>0.88691188538891907</v>
      </c>
      <c r="F323" s="255">
        <v>0.97956684032180519</v>
      </c>
      <c r="G323" s="255">
        <v>0.7570821246417444</v>
      </c>
      <c r="H323" s="255">
        <v>0.71183271144208338</v>
      </c>
      <c r="I323" s="255">
        <v>0.66972194319581801</v>
      </c>
      <c r="J323" t="b">
        <f t="shared" si="41"/>
        <v>1</v>
      </c>
      <c r="K323" s="12" t="s">
        <v>19</v>
      </c>
      <c r="L323" s="250" t="s">
        <v>76</v>
      </c>
      <c r="M323" s="253"/>
      <c r="N323" s="253"/>
      <c r="O323" s="365">
        <f t="shared" si="36"/>
        <v>3.4073984013015624</v>
      </c>
      <c r="P323" s="365">
        <f t="shared" si="37"/>
        <v>3.8843525598795758</v>
      </c>
      <c r="Q323" s="365">
        <f t="shared" si="38"/>
        <v>3.115780839657095</v>
      </c>
      <c r="R323" s="365">
        <f t="shared" si="39"/>
        <v>2.9659818746890121</v>
      </c>
      <c r="S323" s="365">
        <f t="shared" si="40"/>
        <v>2.8461798905674822</v>
      </c>
    </row>
    <row r="324" spans="1:19">
      <c r="A324" s="12" t="s">
        <v>19</v>
      </c>
      <c r="B324" s="250" t="s">
        <v>50</v>
      </c>
      <c r="C324" s="253"/>
      <c r="D324" s="253"/>
      <c r="E324" s="255">
        <v>2.5538076548384012</v>
      </c>
      <c r="F324" s="255">
        <v>2.7027627943750261</v>
      </c>
      <c r="G324" s="255">
        <v>2.4755882180772915</v>
      </c>
      <c r="H324" s="255">
        <v>2.1518380701030111</v>
      </c>
      <c r="I324" s="255">
        <v>1.7678169461084547</v>
      </c>
      <c r="J324" t="b">
        <f t="shared" si="41"/>
        <v>1</v>
      </c>
      <c r="K324" s="12" t="s">
        <v>19</v>
      </c>
      <c r="L324" s="250" t="s">
        <v>50</v>
      </c>
      <c r="M324" s="253"/>
      <c r="N324" s="253"/>
      <c r="O324" s="365">
        <f t="shared" si="36"/>
        <v>9.8113919360909492</v>
      </c>
      <c r="P324" s="365">
        <f t="shared" si="37"/>
        <v>10.717475466634793</v>
      </c>
      <c r="Q324" s="365">
        <f t="shared" si="38"/>
        <v>10.188313903747357</v>
      </c>
      <c r="R324" s="365">
        <f t="shared" si="39"/>
        <v>8.9660289708540546</v>
      </c>
      <c r="S324" s="365">
        <f t="shared" si="40"/>
        <v>7.512856780843375</v>
      </c>
    </row>
    <row r="325" spans="1:19">
      <c r="A325" s="12" t="s">
        <v>19</v>
      </c>
      <c r="B325" s="250" t="s">
        <v>51</v>
      </c>
      <c r="C325" s="253"/>
      <c r="D325" s="253"/>
      <c r="E325" s="255">
        <v>2.1594507853983487</v>
      </c>
      <c r="F325" s="255">
        <v>2.108783385973247</v>
      </c>
      <c r="G325" s="255">
        <v>1.9571099436141921</v>
      </c>
      <c r="H325" s="255">
        <v>1.6739883971269975</v>
      </c>
      <c r="I325" s="255">
        <v>1.4057277322201749</v>
      </c>
      <c r="J325" t="b">
        <f t="shared" si="41"/>
        <v>1</v>
      </c>
      <c r="K325" s="12" t="s">
        <v>19</v>
      </c>
      <c r="L325" s="250" t="s">
        <v>51</v>
      </c>
      <c r="M325" s="253"/>
      <c r="N325" s="253"/>
      <c r="O325" s="365">
        <f t="shared" si="36"/>
        <v>8.29632489435987</v>
      </c>
      <c r="P325" s="365">
        <f t="shared" si="37"/>
        <v>8.3621227325801755</v>
      </c>
      <c r="Q325" s="365">
        <f t="shared" si="38"/>
        <v>8.0545101580638292</v>
      </c>
      <c r="R325" s="365">
        <f t="shared" si="39"/>
        <v>6.9749804476670967</v>
      </c>
      <c r="S325" s="365">
        <f t="shared" si="40"/>
        <v>5.9740524313211365</v>
      </c>
    </row>
    <row r="326" spans="1:19">
      <c r="A326" s="12" t="s">
        <v>19</v>
      </c>
      <c r="B326" s="250" t="s">
        <v>77</v>
      </c>
      <c r="C326" s="253"/>
      <c r="D326" s="253"/>
      <c r="E326" s="255">
        <v>2.3320557909214585</v>
      </c>
      <c r="F326" s="255">
        <v>2.3253369118631113</v>
      </c>
      <c r="G326" s="255">
        <v>2.1691122806593768</v>
      </c>
      <c r="H326" s="255">
        <v>1.831433598356611</v>
      </c>
      <c r="I326" s="255">
        <v>1.6964022421334342</v>
      </c>
      <c r="J326" t="b">
        <f t="shared" si="41"/>
        <v>1</v>
      </c>
      <c r="K326" s="12" t="s">
        <v>19</v>
      </c>
      <c r="L326" s="250" t="s">
        <v>77</v>
      </c>
      <c r="M326" s="253"/>
      <c r="N326" s="253"/>
      <c r="O326" s="365">
        <f t="shared" si="36"/>
        <v>8.9594505436662715</v>
      </c>
      <c r="P326" s="365">
        <f t="shared" si="37"/>
        <v>9.2208392672935222</v>
      </c>
      <c r="Q326" s="365">
        <f t="shared" si="38"/>
        <v>8.9270083960066291</v>
      </c>
      <c r="R326" s="365">
        <f t="shared" si="39"/>
        <v>7.6310048275494937</v>
      </c>
      <c r="S326" s="365">
        <f t="shared" si="40"/>
        <v>7.2093590435964661</v>
      </c>
    </row>
    <row r="327" spans="1:19">
      <c r="A327" s="12" t="s">
        <v>19</v>
      </c>
      <c r="B327" s="250" t="s">
        <v>78</v>
      </c>
      <c r="C327" s="253"/>
      <c r="D327" s="253"/>
      <c r="E327" s="255">
        <v>0.94083766340920505</v>
      </c>
      <c r="F327" s="255">
        <v>0.89327362005723643</v>
      </c>
      <c r="G327" s="255">
        <v>0.85016201774887534</v>
      </c>
      <c r="H327" s="255">
        <v>0.70172058348408528</v>
      </c>
      <c r="I327" s="255">
        <v>0.70273163357435342</v>
      </c>
      <c r="J327" t="b">
        <f t="shared" si="41"/>
        <v>1</v>
      </c>
      <c r="K327" s="12" t="s">
        <v>19</v>
      </c>
      <c r="L327" s="250" t="s">
        <v>78</v>
      </c>
      <c r="M327" s="253"/>
      <c r="N327" s="253"/>
      <c r="O327" s="365">
        <f t="shared" si="36"/>
        <v>3.6145741228611969</v>
      </c>
      <c r="P327" s="365">
        <f t="shared" si="37"/>
        <v>3.5421673436825754</v>
      </c>
      <c r="Q327" s="365">
        <f t="shared" si="38"/>
        <v>3.4988522899806203</v>
      </c>
      <c r="R327" s="365">
        <f t="shared" si="39"/>
        <v>2.9238478342665122</v>
      </c>
      <c r="S327" s="365">
        <f t="shared" si="40"/>
        <v>2.9864642547036242</v>
      </c>
    </row>
    <row r="328" spans="1:19">
      <c r="A328" s="12" t="s">
        <v>19</v>
      </c>
      <c r="B328" s="250" t="s">
        <v>79</v>
      </c>
      <c r="C328" s="253"/>
      <c r="D328" s="253"/>
      <c r="E328" s="255">
        <v>1.3538563803454693</v>
      </c>
      <c r="F328" s="255">
        <v>1.399085447927888</v>
      </c>
      <c r="G328" s="255">
        <v>1.3245039630700681</v>
      </c>
      <c r="H328" s="255">
        <v>1.0767587664923539</v>
      </c>
      <c r="I328" s="255">
        <v>1.0135822369351568</v>
      </c>
      <c r="J328" t="b">
        <f t="shared" si="41"/>
        <v>1</v>
      </c>
      <c r="K328" s="12" t="s">
        <v>19</v>
      </c>
      <c r="L328" s="250" t="s">
        <v>79</v>
      </c>
      <c r="M328" s="253"/>
      <c r="N328" s="253"/>
      <c r="O328" s="365">
        <f t="shared" si="36"/>
        <v>5.2013375195193969</v>
      </c>
      <c r="P328" s="365">
        <f t="shared" si="37"/>
        <v>5.5479023150310098</v>
      </c>
      <c r="Q328" s="365">
        <f t="shared" si="38"/>
        <v>5.451012427662933</v>
      </c>
      <c r="R328" s="365">
        <f t="shared" si="39"/>
        <v>4.4865133808741291</v>
      </c>
      <c r="S328" s="365">
        <f t="shared" si="40"/>
        <v>4.3075150956458348</v>
      </c>
    </row>
    <row r="329" spans="1:19">
      <c r="A329" s="12" t="s">
        <v>25</v>
      </c>
      <c r="B329" s="250" t="s">
        <v>80</v>
      </c>
      <c r="C329" s="255">
        <v>1.8560134718227432</v>
      </c>
      <c r="D329" s="255">
        <v>1.8152215314521964</v>
      </c>
      <c r="E329" s="255">
        <v>1.7979279925217375</v>
      </c>
      <c r="F329" s="255">
        <v>1.7736992270475671</v>
      </c>
      <c r="G329" s="255">
        <v>1.7484964755788579</v>
      </c>
      <c r="H329" s="253"/>
      <c r="I329" s="253"/>
      <c r="J329" t="b">
        <f t="shared" si="41"/>
        <v>1</v>
      </c>
      <c r="K329" s="12" t="s">
        <v>25</v>
      </c>
      <c r="L329" s="250" t="s">
        <v>80</v>
      </c>
      <c r="M329" s="365">
        <f t="shared" ref="M329:M343" si="42">((C329*F$34)/F$13)*(1-F$13)</f>
        <v>8.3695193812070094</v>
      </c>
      <c r="N329" s="365">
        <f t="shared" ref="N329:N343" si="43">((D329*G$34)/G$13)*(1-G$13)</f>
        <v>9.2393774561373583</v>
      </c>
      <c r="O329" s="365">
        <f t="shared" ref="O329:O343" si="44">((E329*H$34)/H$13)*(1-H$13)</f>
        <v>6.9074020410578614</v>
      </c>
      <c r="P329" s="365">
        <f t="shared" ref="P329:P343" si="45">((F329*I$34)/I$13)*(1-I$13)</f>
        <v>7.0333874621309782</v>
      </c>
      <c r="Q329" s="365">
        <f t="shared" ref="Q329:Q343" si="46">((G329*J$34)/J$13)*(1-J$13)</f>
        <v>7.1959588524092508</v>
      </c>
      <c r="R329" s="253"/>
      <c r="S329" s="253"/>
    </row>
    <row r="330" spans="1:19">
      <c r="A330" s="12" t="s">
        <v>25</v>
      </c>
      <c r="B330" s="250" t="s">
        <v>81</v>
      </c>
      <c r="C330" s="255">
        <v>1.338141135548405</v>
      </c>
      <c r="D330" s="255">
        <v>1.3118504623849501</v>
      </c>
      <c r="E330" s="255">
        <v>1.305225167423345</v>
      </c>
      <c r="F330" s="255">
        <v>1.2886796623765773</v>
      </c>
      <c r="G330" s="255">
        <v>1.2709115989265294</v>
      </c>
      <c r="H330" s="253"/>
      <c r="I330" s="253"/>
      <c r="J330" t="b">
        <f t="shared" si="41"/>
        <v>1</v>
      </c>
      <c r="K330" s="12" t="s">
        <v>25</v>
      </c>
      <c r="L330" s="250" t="s">
        <v>81</v>
      </c>
      <c r="M330" s="365">
        <f t="shared" si="42"/>
        <v>6.0342224551656374</v>
      </c>
      <c r="N330" s="365">
        <f t="shared" si="43"/>
        <v>6.6772464836764049</v>
      </c>
      <c r="O330" s="365">
        <f t="shared" si="44"/>
        <v>5.0145028182440408</v>
      </c>
      <c r="P330" s="365">
        <f t="shared" si="45"/>
        <v>5.1101016687873475</v>
      </c>
      <c r="Q330" s="365">
        <f t="shared" si="46"/>
        <v>5.230452390758904</v>
      </c>
      <c r="R330" s="253"/>
      <c r="S330" s="253"/>
    </row>
    <row r="331" spans="1:19">
      <c r="A331" s="12" t="s">
        <v>25</v>
      </c>
      <c r="B331" s="250" t="s">
        <v>82</v>
      </c>
      <c r="C331" s="255">
        <v>0.99104421987024149</v>
      </c>
      <c r="D331" s="255">
        <v>0.97030415837322381</v>
      </c>
      <c r="E331" s="255">
        <v>0.96243789501775268</v>
      </c>
      <c r="F331" s="255">
        <v>0.94766848511264923</v>
      </c>
      <c r="G331" s="255">
        <v>0.93824870565692475</v>
      </c>
      <c r="H331" s="253"/>
      <c r="I331" s="253"/>
      <c r="J331" t="b">
        <f t="shared" si="41"/>
        <v>1</v>
      </c>
      <c r="K331" s="12" t="s">
        <v>25</v>
      </c>
      <c r="L331" s="250" t="s">
        <v>82</v>
      </c>
      <c r="M331" s="365">
        <f t="shared" si="42"/>
        <v>4.4690213361928297</v>
      </c>
      <c r="N331" s="365">
        <f t="shared" si="43"/>
        <v>4.9387946380835395</v>
      </c>
      <c r="O331" s="365">
        <f t="shared" si="44"/>
        <v>3.6975593617143607</v>
      </c>
      <c r="P331" s="365">
        <f t="shared" si="45"/>
        <v>3.7578635316557047</v>
      </c>
      <c r="Q331" s="365">
        <f t="shared" si="46"/>
        <v>3.8613741426034518</v>
      </c>
      <c r="R331" s="253"/>
      <c r="S331" s="253"/>
    </row>
    <row r="332" spans="1:19">
      <c r="A332" s="12" t="s">
        <v>25</v>
      </c>
      <c r="B332" s="250" t="s">
        <v>83</v>
      </c>
      <c r="C332" s="255">
        <v>1.2910496821028619</v>
      </c>
      <c r="D332" s="255">
        <v>1.2750295337136959</v>
      </c>
      <c r="E332" s="255">
        <v>1.2614754781555608</v>
      </c>
      <c r="F332" s="255">
        <v>1.2360763844788194</v>
      </c>
      <c r="G332" s="255">
        <v>1.2156373101435318</v>
      </c>
      <c r="H332" s="253"/>
      <c r="I332" s="253"/>
      <c r="J332" t="b">
        <f t="shared" si="41"/>
        <v>1</v>
      </c>
      <c r="K332" s="12" t="s">
        <v>25</v>
      </c>
      <c r="L332" s="250" t="s">
        <v>83</v>
      </c>
      <c r="M332" s="365">
        <f t="shared" si="42"/>
        <v>5.8218679446595178</v>
      </c>
      <c r="N332" s="365">
        <f t="shared" si="43"/>
        <v>6.4898299880120653</v>
      </c>
      <c r="O332" s="365">
        <f t="shared" si="44"/>
        <v>4.8464222865426088</v>
      </c>
      <c r="P332" s="365">
        <f t="shared" si="45"/>
        <v>4.9015098006784941</v>
      </c>
      <c r="Q332" s="365">
        <f t="shared" si="46"/>
        <v>5.0029703722166836</v>
      </c>
      <c r="R332" s="253"/>
      <c r="S332" s="253"/>
    </row>
    <row r="333" spans="1:19">
      <c r="A333" s="12" t="s">
        <v>25</v>
      </c>
      <c r="B333" s="250" t="s">
        <v>84</v>
      </c>
      <c r="C333" s="255">
        <v>1.2693796122665177</v>
      </c>
      <c r="D333" s="255">
        <v>1.2456515312513812</v>
      </c>
      <c r="E333" s="255">
        <v>1.2761225755818488</v>
      </c>
      <c r="F333" s="255">
        <v>1.2778726893812531</v>
      </c>
      <c r="G333" s="255">
        <v>1.2727838897081032</v>
      </c>
      <c r="H333" s="253"/>
      <c r="I333" s="253"/>
      <c r="J333" t="b">
        <f t="shared" si="41"/>
        <v>1</v>
      </c>
      <c r="K333" s="12" t="s">
        <v>25</v>
      </c>
      <c r="L333" s="250" t="s">
        <v>84</v>
      </c>
      <c r="M333" s="365">
        <f t="shared" si="42"/>
        <v>5.724148788930937</v>
      </c>
      <c r="N333" s="365">
        <f t="shared" si="43"/>
        <v>6.3402975761529419</v>
      </c>
      <c r="O333" s="365">
        <f t="shared" si="44"/>
        <v>4.902694501602797</v>
      </c>
      <c r="P333" s="365">
        <f t="shared" si="45"/>
        <v>5.067247938453697</v>
      </c>
      <c r="Q333" s="365">
        <f t="shared" si="46"/>
        <v>5.2381578266074316</v>
      </c>
      <c r="R333" s="253"/>
      <c r="S333" s="253"/>
    </row>
    <row r="334" spans="1:19">
      <c r="A334" s="12" t="s">
        <v>25</v>
      </c>
      <c r="B334" s="250" t="s">
        <v>85</v>
      </c>
      <c r="C334" s="255">
        <v>0.9684370522563619</v>
      </c>
      <c r="D334" s="255">
        <v>0.97408615926807074</v>
      </c>
      <c r="E334" s="255">
        <v>0.97438656582868766</v>
      </c>
      <c r="F334" s="255">
        <v>0.96522259273076072</v>
      </c>
      <c r="G334" s="255">
        <v>0.95735847603512469</v>
      </c>
      <c r="H334" s="253"/>
      <c r="I334" s="253"/>
      <c r="J334" t="b">
        <f t="shared" si="41"/>
        <v>1</v>
      </c>
      <c r="K334" s="12" t="s">
        <v>25</v>
      </c>
      <c r="L334" s="250" t="s">
        <v>85</v>
      </c>
      <c r="M334" s="365">
        <f t="shared" si="42"/>
        <v>4.3670764255706338</v>
      </c>
      <c r="N334" s="365">
        <f t="shared" si="43"/>
        <v>4.9580448139995239</v>
      </c>
      <c r="O334" s="365">
        <f t="shared" si="44"/>
        <v>3.7434645778802311</v>
      </c>
      <c r="P334" s="365">
        <f t="shared" si="45"/>
        <v>3.8274721995444758</v>
      </c>
      <c r="Q334" s="365">
        <f t="shared" si="46"/>
        <v>3.9400206387452243</v>
      </c>
      <c r="R334" s="253"/>
      <c r="S334" s="253"/>
    </row>
    <row r="335" spans="1:19">
      <c r="A335" s="12" t="s">
        <v>25</v>
      </c>
      <c r="B335" s="250" t="s">
        <v>86</v>
      </c>
      <c r="C335" s="255">
        <v>2.0413918945479947</v>
      </c>
      <c r="D335" s="255">
        <v>2.002834526545016</v>
      </c>
      <c r="E335" s="255">
        <v>2.0176858680119603</v>
      </c>
      <c r="F335" s="255">
        <v>2.010800066369304</v>
      </c>
      <c r="G335" s="255">
        <v>2.012461933717149</v>
      </c>
      <c r="H335" s="253"/>
      <c r="I335" s="253"/>
      <c r="J335" t="b">
        <f t="shared" si="41"/>
        <v>1</v>
      </c>
      <c r="K335" s="12" t="s">
        <v>25</v>
      </c>
      <c r="L335" s="250" t="s">
        <v>86</v>
      </c>
      <c r="M335" s="365">
        <f t="shared" si="42"/>
        <v>9.2054660623121105</v>
      </c>
      <c r="N335" s="365">
        <f t="shared" si="43"/>
        <v>10.194317251255503</v>
      </c>
      <c r="O335" s="365">
        <f t="shared" si="44"/>
        <v>7.7516827931310583</v>
      </c>
      <c r="P335" s="365">
        <f t="shared" si="45"/>
        <v>7.973581856488412</v>
      </c>
      <c r="Q335" s="365">
        <f t="shared" si="46"/>
        <v>8.2823119573485418</v>
      </c>
      <c r="R335" s="253"/>
      <c r="S335" s="253"/>
    </row>
    <row r="336" spans="1:19">
      <c r="A336" s="12" t="s">
        <v>25</v>
      </c>
      <c r="B336" s="250" t="s">
        <v>87</v>
      </c>
      <c r="C336" s="255">
        <v>1.30814382516961</v>
      </c>
      <c r="D336" s="255">
        <v>1.2655629156032961</v>
      </c>
      <c r="E336" s="255">
        <v>1.253112719644278</v>
      </c>
      <c r="F336" s="255">
        <v>1.2591017686030721</v>
      </c>
      <c r="G336" s="255">
        <v>1.2643657265074015</v>
      </c>
      <c r="H336" s="254"/>
      <c r="I336" s="254"/>
      <c r="J336" t="b">
        <f t="shared" si="41"/>
        <v>1</v>
      </c>
      <c r="K336" s="12" t="s">
        <v>25</v>
      </c>
      <c r="L336" s="250" t="s">
        <v>87</v>
      </c>
      <c r="M336" s="365">
        <f t="shared" si="42"/>
        <v>5.8989523860573323</v>
      </c>
      <c r="N336" s="365">
        <f t="shared" si="43"/>
        <v>6.4416454240678966</v>
      </c>
      <c r="O336" s="365">
        <f t="shared" si="44"/>
        <v>4.8142936721320346</v>
      </c>
      <c r="P336" s="365">
        <f t="shared" si="45"/>
        <v>4.992814146725844</v>
      </c>
      <c r="Q336" s="365">
        <f t="shared" si="46"/>
        <v>5.2035127719269187</v>
      </c>
      <c r="R336" s="254"/>
      <c r="S336" s="254"/>
    </row>
    <row r="337" spans="1:19">
      <c r="A337" s="12" t="s">
        <v>27</v>
      </c>
      <c r="B337" s="250" t="s">
        <v>88</v>
      </c>
      <c r="C337" s="255">
        <v>2.4079045095034153</v>
      </c>
      <c r="D337" s="255">
        <v>2.4996671737090232</v>
      </c>
      <c r="E337" s="255">
        <v>2.5160510965805876</v>
      </c>
      <c r="F337" s="255">
        <v>2.3238778201799244</v>
      </c>
      <c r="G337" s="255">
        <v>2.2881683619967679</v>
      </c>
      <c r="H337" s="253"/>
      <c r="I337" s="253"/>
      <c r="J337" t="b">
        <f t="shared" si="41"/>
        <v>1</v>
      </c>
      <c r="K337" s="12" t="s">
        <v>27</v>
      </c>
      <c r="L337" s="250" t="s">
        <v>88</v>
      </c>
      <c r="M337" s="365">
        <f t="shared" si="42"/>
        <v>10.858220463557757</v>
      </c>
      <c r="N337" s="365">
        <f t="shared" si="43"/>
        <v>12.723168016929149</v>
      </c>
      <c r="O337" s="365">
        <f t="shared" si="44"/>
        <v>9.6663362227041478</v>
      </c>
      <c r="P337" s="365">
        <f t="shared" si="45"/>
        <v>9.2150534175879262</v>
      </c>
      <c r="Q337" s="365">
        <f t="shared" si="46"/>
        <v>9.416985169994307</v>
      </c>
      <c r="R337" s="253"/>
      <c r="S337" s="253"/>
    </row>
    <row r="338" spans="1:19">
      <c r="A338" s="12" t="s">
        <v>27</v>
      </c>
      <c r="B338" s="250" t="s">
        <v>89</v>
      </c>
      <c r="C338" s="255">
        <v>0.35535269898445798</v>
      </c>
      <c r="D338" s="255">
        <v>0.33811521212748413</v>
      </c>
      <c r="E338" s="255">
        <v>0.35287450221706412</v>
      </c>
      <c r="F338" s="255">
        <v>0.33060618568728362</v>
      </c>
      <c r="G338" s="255">
        <v>0.30228187223292602</v>
      </c>
      <c r="H338" s="253"/>
      <c r="I338" s="253"/>
      <c r="J338" t="b">
        <f t="shared" si="41"/>
        <v>1</v>
      </c>
      <c r="K338" s="12" t="s">
        <v>27</v>
      </c>
      <c r="L338" s="250" t="s">
        <v>89</v>
      </c>
      <c r="M338" s="365">
        <f t="shared" si="42"/>
        <v>1.6024298026208954</v>
      </c>
      <c r="N338" s="365">
        <f t="shared" si="43"/>
        <v>1.7209877771825268</v>
      </c>
      <c r="O338" s="365">
        <f t="shared" si="44"/>
        <v>1.3556972620648244</v>
      </c>
      <c r="P338" s="365">
        <f t="shared" si="45"/>
        <v>1.3109784149742585</v>
      </c>
      <c r="Q338" s="365">
        <f t="shared" si="46"/>
        <v>1.2440447806434618</v>
      </c>
      <c r="R338" s="253"/>
      <c r="S338" s="253"/>
    </row>
    <row r="339" spans="1:19">
      <c r="A339" s="12" t="s">
        <v>27</v>
      </c>
      <c r="B339" s="250" t="s">
        <v>90</v>
      </c>
      <c r="C339" s="255">
        <f>C337+C338</f>
        <v>2.7632572084878735</v>
      </c>
      <c r="D339" s="255">
        <f t="shared" ref="D339:G339" si="47">D337+D338</f>
        <v>2.8377823858365074</v>
      </c>
      <c r="E339" s="255">
        <f t="shared" si="47"/>
        <v>2.8689255987976519</v>
      </c>
      <c r="F339" s="255">
        <f t="shared" si="47"/>
        <v>2.6544840058672081</v>
      </c>
      <c r="G339" s="255">
        <f t="shared" si="47"/>
        <v>2.590450234229694</v>
      </c>
      <c r="H339" s="253"/>
      <c r="I339" s="253"/>
      <c r="J339" t="b">
        <f t="shared" si="41"/>
        <v>1</v>
      </c>
      <c r="K339" s="12" t="s">
        <v>27</v>
      </c>
      <c r="L339" s="250" t="s">
        <v>90</v>
      </c>
      <c r="M339" s="365">
        <f t="shared" si="42"/>
        <v>12.460650266178657</v>
      </c>
      <c r="N339" s="365">
        <f t="shared" si="43"/>
        <v>14.444155794111674</v>
      </c>
      <c r="O339" s="365">
        <f t="shared" si="44"/>
        <v>11.022033484768972</v>
      </c>
      <c r="P339" s="365">
        <f t="shared" si="45"/>
        <v>10.526031832562186</v>
      </c>
      <c r="Q339" s="365">
        <f t="shared" si="46"/>
        <v>10.661029950637769</v>
      </c>
      <c r="R339" s="253"/>
      <c r="S339" s="253"/>
    </row>
    <row r="340" spans="1:19">
      <c r="A340" s="12" t="s">
        <v>22</v>
      </c>
      <c r="B340" s="250" t="s">
        <v>91</v>
      </c>
      <c r="C340" s="255">
        <v>5.794647515116063</v>
      </c>
      <c r="D340" s="255">
        <v>5.6654995528096048</v>
      </c>
      <c r="E340" s="255">
        <v>5.4459801653220365</v>
      </c>
      <c r="F340" s="255">
        <v>5.2315625946540782</v>
      </c>
      <c r="G340" s="255">
        <v>5.0709512798558656</v>
      </c>
      <c r="H340" s="253"/>
      <c r="I340" s="253"/>
      <c r="J340" t="b">
        <f t="shared" si="41"/>
        <v>1</v>
      </c>
      <c r="K340" s="12" t="s">
        <v>22</v>
      </c>
      <c r="L340" s="250" t="s">
        <v>91</v>
      </c>
      <c r="M340" s="365">
        <f t="shared" si="42"/>
        <v>26.130421692143145</v>
      </c>
      <c r="N340" s="365">
        <f t="shared" si="43"/>
        <v>28.837080179468916</v>
      </c>
      <c r="O340" s="365">
        <f t="shared" si="44"/>
        <v>20.922736987227402</v>
      </c>
      <c r="P340" s="365">
        <f t="shared" si="45"/>
        <v>20.745121945980653</v>
      </c>
      <c r="Q340" s="365">
        <f t="shared" si="46"/>
        <v>20.869562656873143</v>
      </c>
      <c r="R340" s="253"/>
      <c r="S340" s="253"/>
    </row>
    <row r="341" spans="1:19">
      <c r="A341" s="12" t="s">
        <v>29</v>
      </c>
      <c r="B341" s="250" t="s">
        <v>29</v>
      </c>
      <c r="C341" s="255">
        <v>0.79565936041617891</v>
      </c>
      <c r="D341" s="255">
        <v>0.81379329751844121</v>
      </c>
      <c r="E341" s="255">
        <v>0.83527031824680331</v>
      </c>
      <c r="F341" s="255">
        <v>0.86914049425217754</v>
      </c>
      <c r="G341" s="255">
        <v>0.88933875020036712</v>
      </c>
      <c r="H341" s="253"/>
      <c r="I341" s="253"/>
      <c r="J341" t="b">
        <f t="shared" si="41"/>
        <v>1</v>
      </c>
      <c r="K341" s="12" t="s">
        <v>29</v>
      </c>
      <c r="L341" s="250" t="s">
        <v>29</v>
      </c>
      <c r="M341" s="365">
        <f t="shared" si="42"/>
        <v>3.5879515633591113</v>
      </c>
      <c r="N341" s="365">
        <f t="shared" si="43"/>
        <v>4.1421629904490684</v>
      </c>
      <c r="O341" s="365">
        <f t="shared" si="44"/>
        <v>3.2089983164457925</v>
      </c>
      <c r="P341" s="365">
        <f t="shared" si="45"/>
        <v>3.446470383413911</v>
      </c>
      <c r="Q341" s="365">
        <f t="shared" si="46"/>
        <v>3.6600846165138785</v>
      </c>
      <c r="R341" s="253"/>
      <c r="S341" s="253"/>
    </row>
    <row r="342" spans="1:19">
      <c r="A342" s="12" t="s">
        <v>22</v>
      </c>
      <c r="B342" s="250" t="s">
        <v>92</v>
      </c>
      <c r="C342" s="255">
        <v>1.067077173491312</v>
      </c>
      <c r="D342" s="255">
        <v>1.1377699704587949</v>
      </c>
      <c r="E342" s="255">
        <v>1.1288688837653649</v>
      </c>
      <c r="F342" s="255">
        <v>1.0874595680858687</v>
      </c>
      <c r="G342" s="255">
        <v>1.0132559350168759</v>
      </c>
      <c r="H342" s="253"/>
      <c r="I342" s="253"/>
      <c r="J342" t="b">
        <f t="shared" si="41"/>
        <v>1</v>
      </c>
      <c r="K342" s="12" t="s">
        <v>22</v>
      </c>
      <c r="L342" s="250" t="s">
        <v>92</v>
      </c>
      <c r="M342" s="365">
        <f t="shared" si="42"/>
        <v>4.8118848383187114</v>
      </c>
      <c r="N342" s="365">
        <f t="shared" si="43"/>
        <v>5.7911863831392072</v>
      </c>
      <c r="O342" s="365">
        <f t="shared" si="44"/>
        <v>4.3369652534698586</v>
      </c>
      <c r="P342" s="365">
        <f t="shared" si="45"/>
        <v>4.3121879826722163</v>
      </c>
      <c r="Q342" s="365">
        <f t="shared" si="46"/>
        <v>4.1700673219412838</v>
      </c>
      <c r="R342" s="253"/>
      <c r="S342" s="253"/>
    </row>
    <row r="343" spans="1:19">
      <c r="A343" s="12" t="s">
        <v>22</v>
      </c>
      <c r="B343" s="250" t="s">
        <v>54</v>
      </c>
      <c r="C343" s="255">
        <v>1.4458842789006556</v>
      </c>
      <c r="D343" s="255">
        <v>1.7460048691359407</v>
      </c>
      <c r="E343" s="255">
        <v>1.7400275177290305</v>
      </c>
      <c r="F343" s="255">
        <v>1.7353254561791309</v>
      </c>
      <c r="G343" s="255">
        <v>1.6416771715292762</v>
      </c>
      <c r="H343" s="253"/>
      <c r="I343" s="253"/>
      <c r="J343" t="b">
        <f t="shared" si="41"/>
        <v>1</v>
      </c>
      <c r="K343" s="12" t="s">
        <v>22</v>
      </c>
      <c r="L343" s="250" t="s">
        <v>54</v>
      </c>
      <c r="M343" s="365">
        <f t="shared" si="42"/>
        <v>6.5200800958395675</v>
      </c>
      <c r="N343" s="365">
        <f t="shared" si="43"/>
        <v>8.8870684633709125</v>
      </c>
      <c r="O343" s="365">
        <f t="shared" si="44"/>
        <v>6.6849560591137163</v>
      </c>
      <c r="P343" s="365">
        <f t="shared" si="45"/>
        <v>6.8812209646859701</v>
      </c>
      <c r="Q343" s="365">
        <f t="shared" si="46"/>
        <v>6.7563426865663612</v>
      </c>
      <c r="R343" s="253"/>
      <c r="S343" s="253"/>
    </row>
    <row r="344" spans="1:19">
      <c r="K344" s="77"/>
      <c r="L344" s="77"/>
      <c r="M344" s="77"/>
    </row>
    <row r="345" spans="1:19">
      <c r="K345" s="77"/>
      <c r="L345" s="77"/>
      <c r="M345" s="266"/>
    </row>
    <row r="346" spans="1:19">
      <c r="K346" s="77"/>
      <c r="M346" s="77"/>
    </row>
    <row r="347" spans="1:19">
      <c r="K347" s="73" t="s">
        <v>242</v>
      </c>
      <c r="L347" s="73" t="s">
        <v>243</v>
      </c>
      <c r="M347" s="77"/>
      <c r="N347" s="77"/>
    </row>
    <row r="348" spans="1:19">
      <c r="C348" s="665"/>
      <c r="D348" s="665"/>
      <c r="E348" s="665"/>
      <c r="F348" s="665"/>
      <c r="G348" s="665"/>
      <c r="J348" s="256"/>
      <c r="K348" s="77"/>
      <c r="L348" s="258"/>
      <c r="M348" s="77"/>
      <c r="N348" s="77"/>
    </row>
    <row r="349" spans="1:19">
      <c r="C349" s="256"/>
      <c r="D349" s="256"/>
      <c r="E349" s="256"/>
      <c r="F349" s="256"/>
      <c r="G349" s="256"/>
      <c r="J349" s="256"/>
      <c r="K349" s="46" t="s">
        <v>6</v>
      </c>
      <c r="L349" s="251" t="s">
        <v>3</v>
      </c>
      <c r="M349" s="129">
        <v>2022</v>
      </c>
      <c r="N349" s="130">
        <f t="shared" ref="N349:S349" si="48">M349+1</f>
        <v>2023</v>
      </c>
      <c r="O349" s="130">
        <f t="shared" si="48"/>
        <v>2024</v>
      </c>
      <c r="P349" s="130">
        <f t="shared" si="48"/>
        <v>2025</v>
      </c>
      <c r="Q349" s="130">
        <f t="shared" si="48"/>
        <v>2026</v>
      </c>
      <c r="R349" s="130">
        <f t="shared" si="48"/>
        <v>2027</v>
      </c>
      <c r="S349" s="130">
        <f t="shared" si="48"/>
        <v>2028</v>
      </c>
    </row>
    <row r="350" spans="1:19">
      <c r="J350" s="256"/>
      <c r="K350" s="12" t="s">
        <v>19</v>
      </c>
      <c r="L350" s="250" t="s">
        <v>70</v>
      </c>
      <c r="M350" s="253"/>
      <c r="N350" s="253"/>
      <c r="O350" s="365">
        <f t="shared" ref="O350:O363" si="49">E315*H$34</f>
        <v>1.8398310084852172</v>
      </c>
      <c r="P350" s="365">
        <f t="shared" ref="P350:P363" si="50">F315*I$34</f>
        <v>1.8237776248181818</v>
      </c>
      <c r="Q350" s="365">
        <f t="shared" ref="Q350:Q363" si="51">G315*J$34</f>
        <v>1.7825875804757227</v>
      </c>
      <c r="R350" s="365">
        <f t="shared" ref="R350:R363" si="52">H315*K$34</f>
        <v>1.7521296728876492</v>
      </c>
      <c r="S350" s="365">
        <f t="shared" ref="S350:S363" si="53">I315*L$34</f>
        <v>1.7865845375372025</v>
      </c>
    </row>
    <row r="351" spans="1:19">
      <c r="J351" s="256"/>
      <c r="K351" s="12" t="s">
        <v>19</v>
      </c>
      <c r="L351" s="250" t="s">
        <v>71</v>
      </c>
      <c r="M351" s="253"/>
      <c r="N351" s="253"/>
      <c r="O351" s="365">
        <f t="shared" si="49"/>
        <v>1.75263264289427</v>
      </c>
      <c r="P351" s="365">
        <f t="shared" si="50"/>
        <v>1.8516117536207817</v>
      </c>
      <c r="Q351" s="365">
        <f t="shared" si="51"/>
        <v>1.7757296589257749</v>
      </c>
      <c r="R351" s="365">
        <f t="shared" si="52"/>
        <v>1.6132411347545745</v>
      </c>
      <c r="S351" s="365">
        <f t="shared" si="53"/>
        <v>1.4408891893366811</v>
      </c>
    </row>
    <row r="352" spans="1:19">
      <c r="J352" s="256"/>
      <c r="K352" s="12" t="s">
        <v>19</v>
      </c>
      <c r="L352" s="250" t="s">
        <v>72</v>
      </c>
      <c r="M352" s="253"/>
      <c r="N352" s="253"/>
      <c r="O352" s="365">
        <f t="shared" si="49"/>
        <v>2.3714425743239986</v>
      </c>
      <c r="P352" s="365">
        <f t="shared" si="50"/>
        <v>2.4519246493478919</v>
      </c>
      <c r="Q352" s="365">
        <f t="shared" si="51"/>
        <v>2.1888094507421769</v>
      </c>
      <c r="R352" s="365">
        <f t="shared" si="52"/>
        <v>1.9782990166630612</v>
      </c>
      <c r="S352" s="365">
        <f t="shared" si="53"/>
        <v>1.7127524671257897</v>
      </c>
    </row>
    <row r="353" spans="10:19">
      <c r="J353" s="256"/>
      <c r="K353" s="12" t="s">
        <v>19</v>
      </c>
      <c r="L353" s="250" t="s">
        <v>52</v>
      </c>
      <c r="M353" s="253"/>
      <c r="N353" s="253"/>
      <c r="O353" s="365">
        <f t="shared" si="49"/>
        <v>2.5143310940304695</v>
      </c>
      <c r="P353" s="365">
        <f t="shared" si="50"/>
        <v>2.7868113855460286</v>
      </c>
      <c r="Q353" s="365">
        <f t="shared" si="51"/>
        <v>3.4410024654954543</v>
      </c>
      <c r="R353" s="365">
        <f t="shared" si="52"/>
        <v>3.4175924187153832</v>
      </c>
      <c r="S353" s="365">
        <f t="shared" si="53"/>
        <v>3.3625339488687525</v>
      </c>
    </row>
    <row r="354" spans="10:19">
      <c r="J354" s="256"/>
      <c r="K354" s="12" t="s">
        <v>19</v>
      </c>
      <c r="L354" s="250" t="s">
        <v>73</v>
      </c>
      <c r="M354" s="253"/>
      <c r="N354" s="253"/>
      <c r="O354" s="365">
        <f t="shared" si="49"/>
        <v>1.6743360640662055</v>
      </c>
      <c r="P354" s="365">
        <f t="shared" si="50"/>
        <v>1.7184911928245463</v>
      </c>
      <c r="Q354" s="365">
        <f t="shared" si="51"/>
        <v>2.115017437590637</v>
      </c>
      <c r="R354" s="365">
        <f t="shared" si="52"/>
        <v>2.1880610232655191</v>
      </c>
      <c r="S354" s="365">
        <f t="shared" si="53"/>
        <v>2.2310873209968412</v>
      </c>
    </row>
    <row r="355" spans="10:19">
      <c r="J355" s="256"/>
      <c r="K355" s="12" t="s">
        <v>19</v>
      </c>
      <c r="L355" s="250" t="s">
        <v>74</v>
      </c>
      <c r="M355" s="253"/>
      <c r="N355" s="253"/>
      <c r="O355" s="365">
        <f t="shared" si="49"/>
        <v>2.585799772614493</v>
      </c>
      <c r="P355" s="365">
        <f t="shared" si="50"/>
        <v>2.086335002809296</v>
      </c>
      <c r="Q355" s="365">
        <f t="shared" si="51"/>
        <v>2.4270024234608338</v>
      </c>
      <c r="R355" s="365">
        <f t="shared" si="52"/>
        <v>2.4186225063848426</v>
      </c>
      <c r="S355" s="365">
        <f t="shared" si="53"/>
        <v>2.3154777594179534</v>
      </c>
    </row>
    <row r="356" spans="10:19">
      <c r="J356" s="256"/>
      <c r="K356" s="12" t="s">
        <v>19</v>
      </c>
      <c r="L356" s="250" t="s">
        <v>4</v>
      </c>
      <c r="M356" s="253"/>
      <c r="N356" s="253"/>
      <c r="O356" s="365">
        <f t="shared" si="49"/>
        <v>1.9744881932259173</v>
      </c>
      <c r="P356" s="365">
        <f t="shared" si="50"/>
        <v>2.0384274826320303</v>
      </c>
      <c r="Q356" s="365">
        <f t="shared" si="51"/>
        <v>1.6444105292916982</v>
      </c>
      <c r="R356" s="365">
        <f t="shared" si="52"/>
        <v>1.6737777732779042</v>
      </c>
      <c r="S356" s="365">
        <f t="shared" si="53"/>
        <v>1.7042905972430491</v>
      </c>
    </row>
    <row r="357" spans="10:19">
      <c r="J357" s="256"/>
      <c r="K357" s="12" t="s">
        <v>19</v>
      </c>
      <c r="L357" s="250" t="s">
        <v>75</v>
      </c>
      <c r="M357" s="253"/>
      <c r="N357" s="253"/>
      <c r="O357" s="365">
        <f t="shared" si="49"/>
        <v>1.745513507526631</v>
      </c>
      <c r="P357" s="365">
        <f t="shared" si="50"/>
        <v>1.8199636142529434</v>
      </c>
      <c r="Q357" s="365">
        <f t="shared" si="51"/>
        <v>1.8660450722732287</v>
      </c>
      <c r="R357" s="365">
        <f t="shared" si="52"/>
        <v>1.8609016492091284</v>
      </c>
      <c r="S357" s="365">
        <f t="shared" si="53"/>
        <v>1.8639460370389682</v>
      </c>
    </row>
    <row r="358" spans="10:19">
      <c r="J358" s="256"/>
      <c r="K358" s="12" t="s">
        <v>19</v>
      </c>
      <c r="L358" s="250" t="s">
        <v>76</v>
      </c>
      <c r="M358" s="253"/>
      <c r="N358" s="253"/>
      <c r="O358" s="365">
        <f t="shared" si="49"/>
        <v>1.1357994671005207</v>
      </c>
      <c r="P358" s="365">
        <f t="shared" si="50"/>
        <v>1.2947841866265253</v>
      </c>
      <c r="Q358" s="365">
        <f t="shared" si="51"/>
        <v>1.0385936132190317</v>
      </c>
      <c r="R358" s="365">
        <f t="shared" si="52"/>
        <v>0.98866062489633733</v>
      </c>
      <c r="S358" s="365">
        <f t="shared" si="53"/>
        <v>0.94872663018916081</v>
      </c>
    </row>
    <row r="359" spans="10:19">
      <c r="J359" s="256"/>
      <c r="K359" s="12" t="s">
        <v>19</v>
      </c>
      <c r="L359" s="250" t="s">
        <v>50</v>
      </c>
      <c r="M359" s="253"/>
      <c r="N359" s="253"/>
      <c r="O359" s="365">
        <f t="shared" si="49"/>
        <v>3.2704639786969829</v>
      </c>
      <c r="P359" s="365">
        <f t="shared" si="50"/>
        <v>3.5724918222115978</v>
      </c>
      <c r="Q359" s="365">
        <f t="shared" si="51"/>
        <v>3.3961046345824526</v>
      </c>
      <c r="R359" s="365">
        <f t="shared" si="52"/>
        <v>2.9886763236180185</v>
      </c>
      <c r="S359" s="365">
        <f t="shared" si="53"/>
        <v>2.5042855936144583</v>
      </c>
    </row>
    <row r="360" spans="10:19">
      <c r="J360" s="256"/>
      <c r="K360" s="12" t="s">
        <v>19</v>
      </c>
      <c r="L360" s="250" t="s">
        <v>51</v>
      </c>
      <c r="M360" s="253"/>
      <c r="N360" s="253"/>
      <c r="O360" s="365">
        <f t="shared" si="49"/>
        <v>2.7654416314532897</v>
      </c>
      <c r="P360" s="365">
        <f t="shared" si="50"/>
        <v>2.787374244193392</v>
      </c>
      <c r="Q360" s="365">
        <f t="shared" si="51"/>
        <v>2.6848367193546099</v>
      </c>
      <c r="R360" s="365">
        <f t="shared" si="52"/>
        <v>2.324993482555699</v>
      </c>
      <c r="S360" s="365">
        <f t="shared" si="53"/>
        <v>1.9913508104403788</v>
      </c>
    </row>
    <row r="361" spans="10:19">
      <c r="J361" s="256"/>
      <c r="K361" s="12" t="s">
        <v>19</v>
      </c>
      <c r="L361" s="250" t="s">
        <v>77</v>
      </c>
      <c r="M361" s="253"/>
      <c r="N361" s="253"/>
      <c r="O361" s="365">
        <f t="shared" si="49"/>
        <v>2.9864835145554238</v>
      </c>
      <c r="P361" s="365">
        <f t="shared" si="50"/>
        <v>3.0736130890978406</v>
      </c>
      <c r="Q361" s="365">
        <f t="shared" si="51"/>
        <v>2.9756694653355429</v>
      </c>
      <c r="R361" s="365">
        <f t="shared" si="52"/>
        <v>2.5436682758498312</v>
      </c>
      <c r="S361" s="365">
        <f t="shared" si="53"/>
        <v>2.403119681198822</v>
      </c>
    </row>
    <row r="362" spans="10:19">
      <c r="J362" s="256"/>
      <c r="K362" s="12" t="s">
        <v>19</v>
      </c>
      <c r="L362" s="250" t="s">
        <v>78</v>
      </c>
      <c r="M362" s="253"/>
      <c r="N362" s="253"/>
      <c r="O362" s="365">
        <f t="shared" si="49"/>
        <v>1.2048580409537324</v>
      </c>
      <c r="P362" s="365">
        <f t="shared" si="50"/>
        <v>1.1807224478941918</v>
      </c>
      <c r="Q362" s="365">
        <f t="shared" si="51"/>
        <v>1.1662840966602068</v>
      </c>
      <c r="R362" s="365">
        <f t="shared" si="52"/>
        <v>0.97461594475550406</v>
      </c>
      <c r="S362" s="365">
        <f t="shared" si="53"/>
        <v>0.99548808490120799</v>
      </c>
    </row>
    <row r="363" spans="10:19">
      <c r="J363" s="256"/>
      <c r="K363" s="12" t="s">
        <v>19</v>
      </c>
      <c r="L363" s="250" t="s">
        <v>79</v>
      </c>
      <c r="M363" s="253"/>
      <c r="N363" s="253"/>
      <c r="O363" s="365">
        <f t="shared" si="49"/>
        <v>1.7337791731731325</v>
      </c>
      <c r="P363" s="365">
        <f t="shared" si="50"/>
        <v>1.8493007716770034</v>
      </c>
      <c r="Q363" s="365">
        <f t="shared" si="51"/>
        <v>1.8170041425543111</v>
      </c>
      <c r="R363" s="365">
        <f t="shared" si="52"/>
        <v>1.4955044602913763</v>
      </c>
      <c r="S363" s="365">
        <f t="shared" si="53"/>
        <v>1.4358383652152784</v>
      </c>
    </row>
    <row r="364" spans="10:19">
      <c r="J364" s="256"/>
      <c r="K364" s="12" t="s">
        <v>25</v>
      </c>
      <c r="L364" s="250" t="s">
        <v>80</v>
      </c>
      <c r="M364" s="365">
        <f t="shared" ref="M364:M378" si="54">C329*F$34</f>
        <v>1.9632205955917676</v>
      </c>
      <c r="N364" s="365">
        <f t="shared" ref="N364:N378" si="55">D329*G$34</f>
        <v>2.1672613786001209</v>
      </c>
      <c r="O364" s="365">
        <f t="shared" ref="O364:O378" si="56">E329*H$34</f>
        <v>2.3024673470192871</v>
      </c>
      <c r="P364" s="365">
        <f t="shared" ref="P364:P378" si="57">F329*I$34</f>
        <v>2.3444624873769926</v>
      </c>
      <c r="Q364" s="365">
        <f t="shared" ref="Q364:Q378" si="58">G329*J$34</f>
        <v>2.3986529508030836</v>
      </c>
      <c r="R364" s="253"/>
      <c r="S364" s="253"/>
    </row>
    <row r="365" spans="10:19">
      <c r="J365" s="256"/>
      <c r="K365" s="12" t="s">
        <v>25</v>
      </c>
      <c r="L365" s="250" t="s">
        <v>81</v>
      </c>
      <c r="M365" s="365">
        <f t="shared" si="54"/>
        <v>1.4154348968907049</v>
      </c>
      <c r="N365" s="365">
        <f t="shared" si="55"/>
        <v>1.5662676937018727</v>
      </c>
      <c r="O365" s="365">
        <f t="shared" si="56"/>
        <v>1.6715009394146803</v>
      </c>
      <c r="P365" s="365">
        <f t="shared" si="57"/>
        <v>1.7033672229291157</v>
      </c>
      <c r="Q365" s="365">
        <f t="shared" si="58"/>
        <v>1.743484130252968</v>
      </c>
      <c r="R365" s="253"/>
      <c r="S365" s="253"/>
    </row>
    <row r="366" spans="10:19">
      <c r="J366" s="256"/>
      <c r="K366" s="12" t="s">
        <v>25</v>
      </c>
      <c r="L366" s="250" t="s">
        <v>82</v>
      </c>
      <c r="M366" s="365">
        <f t="shared" si="54"/>
        <v>1.0482889554032562</v>
      </c>
      <c r="N366" s="365">
        <f t="shared" si="55"/>
        <v>1.158482692883793</v>
      </c>
      <c r="O366" s="365">
        <f t="shared" si="56"/>
        <v>1.2325197872381202</v>
      </c>
      <c r="P366" s="365">
        <f t="shared" si="57"/>
        <v>1.2526211772185682</v>
      </c>
      <c r="Q366" s="365">
        <f t="shared" si="58"/>
        <v>1.2871247142011506</v>
      </c>
      <c r="R366" s="253"/>
      <c r="S366" s="253"/>
    </row>
    <row r="367" spans="10:19">
      <c r="J367" s="256"/>
      <c r="K367" s="12" t="s">
        <v>25</v>
      </c>
      <c r="L367" s="250" t="s">
        <v>83</v>
      </c>
      <c r="M367" s="365">
        <f t="shared" si="54"/>
        <v>1.3656233450435906</v>
      </c>
      <c r="N367" s="365">
        <f t="shared" si="55"/>
        <v>1.522305799657151</v>
      </c>
      <c r="O367" s="365">
        <f t="shared" si="56"/>
        <v>1.6154740955142031</v>
      </c>
      <c r="P367" s="365">
        <f t="shared" si="57"/>
        <v>1.6338366002261646</v>
      </c>
      <c r="Q367" s="365">
        <f t="shared" si="58"/>
        <v>1.6676567907388946</v>
      </c>
      <c r="R367" s="253"/>
      <c r="S367" s="253"/>
    </row>
    <row r="368" spans="10:19">
      <c r="J368" s="256"/>
      <c r="K368" s="12" t="s">
        <v>25</v>
      </c>
      <c r="L368" s="250" t="s">
        <v>84</v>
      </c>
      <c r="M368" s="365">
        <f t="shared" si="54"/>
        <v>1.3427015677739234</v>
      </c>
      <c r="N368" s="365">
        <f t="shared" si="55"/>
        <v>1.4872302956408134</v>
      </c>
      <c r="O368" s="365">
        <f t="shared" si="56"/>
        <v>1.6342315005342658</v>
      </c>
      <c r="P368" s="365">
        <f t="shared" si="57"/>
        <v>1.6890826461512323</v>
      </c>
      <c r="Q368" s="365">
        <f t="shared" si="58"/>
        <v>1.7460526088691439</v>
      </c>
      <c r="R368" s="253"/>
      <c r="S368" s="253"/>
    </row>
    <row r="369" spans="2:19">
      <c r="J369" s="256"/>
      <c r="K369" s="12" t="s">
        <v>25</v>
      </c>
      <c r="L369" s="250" t="s">
        <v>85</v>
      </c>
      <c r="M369" s="365">
        <f t="shared" si="54"/>
        <v>1.0243759516770621</v>
      </c>
      <c r="N369" s="365">
        <f t="shared" si="55"/>
        <v>1.1629981662468019</v>
      </c>
      <c r="O369" s="365">
        <f t="shared" si="56"/>
        <v>1.2478215259600771</v>
      </c>
      <c r="P369" s="365">
        <f t="shared" si="57"/>
        <v>1.2758240665148253</v>
      </c>
      <c r="Q369" s="365">
        <f t="shared" si="58"/>
        <v>1.3133402129150749</v>
      </c>
      <c r="R369" s="253"/>
      <c r="S369" s="253"/>
    </row>
    <row r="370" spans="2:19">
      <c r="J370" s="256"/>
      <c r="K370" s="12" t="s">
        <v>25</v>
      </c>
      <c r="L370" s="250" t="s">
        <v>86</v>
      </c>
      <c r="M370" s="365">
        <f t="shared" si="54"/>
        <v>2.1593068541225939</v>
      </c>
      <c r="N370" s="365">
        <f t="shared" si="55"/>
        <v>2.3912596021463526</v>
      </c>
      <c r="O370" s="365">
        <f t="shared" si="56"/>
        <v>2.5838942643770193</v>
      </c>
      <c r="P370" s="365">
        <f t="shared" si="57"/>
        <v>2.6578606188294707</v>
      </c>
      <c r="Q370" s="365">
        <f t="shared" si="58"/>
        <v>2.7607706524495139</v>
      </c>
      <c r="R370" s="253"/>
      <c r="S370" s="253"/>
    </row>
    <row r="371" spans="2:19">
      <c r="J371" s="256"/>
      <c r="K371" s="12" t="s">
        <v>25</v>
      </c>
      <c r="L371" s="250" t="s">
        <v>87</v>
      </c>
      <c r="M371" s="365">
        <f t="shared" si="54"/>
        <v>1.3837048806801149</v>
      </c>
      <c r="N371" s="365">
        <f t="shared" si="55"/>
        <v>1.5110032476208646</v>
      </c>
      <c r="O371" s="365">
        <f t="shared" si="56"/>
        <v>1.604764557377345</v>
      </c>
      <c r="P371" s="365">
        <f t="shared" si="57"/>
        <v>1.6642713822419479</v>
      </c>
      <c r="Q371" s="365">
        <f t="shared" si="58"/>
        <v>1.7345042573089728</v>
      </c>
      <c r="R371" s="254"/>
      <c r="S371" s="254"/>
    </row>
    <row r="372" spans="2:19">
      <c r="J372" s="256"/>
      <c r="K372" s="12" t="s">
        <v>27</v>
      </c>
      <c r="L372" s="250" t="s">
        <v>88</v>
      </c>
      <c r="M372" s="365">
        <f t="shared" si="54"/>
        <v>2.5469899852789801</v>
      </c>
      <c r="N372" s="365">
        <f t="shared" si="55"/>
        <v>2.9844468187858495</v>
      </c>
      <c r="O372" s="365">
        <f t="shared" si="56"/>
        <v>3.2221120742347158</v>
      </c>
      <c r="P372" s="365">
        <f t="shared" si="57"/>
        <v>3.0716844725293089</v>
      </c>
      <c r="Q372" s="365">
        <f t="shared" si="58"/>
        <v>3.1389950566647689</v>
      </c>
      <c r="R372" s="253"/>
      <c r="S372" s="253"/>
    </row>
    <row r="373" spans="2:19">
      <c r="J373" s="256"/>
      <c r="K373" s="12" t="s">
        <v>27</v>
      </c>
      <c r="L373" s="250" t="s">
        <v>89</v>
      </c>
      <c r="M373" s="365">
        <f t="shared" si="54"/>
        <v>0.37587859567650633</v>
      </c>
      <c r="N373" s="365">
        <f t="shared" si="55"/>
        <v>0.40368849094404946</v>
      </c>
      <c r="O373" s="365">
        <f t="shared" si="56"/>
        <v>0.4518990873549415</v>
      </c>
      <c r="P373" s="365">
        <f t="shared" si="57"/>
        <v>0.43699280499141946</v>
      </c>
      <c r="Q373" s="365">
        <f t="shared" si="58"/>
        <v>0.41468159354782058</v>
      </c>
      <c r="R373" s="253"/>
      <c r="S373" s="253"/>
    </row>
    <row r="374" spans="2:19">
      <c r="J374" s="256"/>
      <c r="K374" s="12" t="s">
        <v>27</v>
      </c>
      <c r="L374" s="250" t="s">
        <v>90</v>
      </c>
      <c r="M374" s="365">
        <f t="shared" si="54"/>
        <v>2.9228685809554871</v>
      </c>
      <c r="N374" s="365">
        <f t="shared" si="55"/>
        <v>3.3881353097298992</v>
      </c>
      <c r="O374" s="365">
        <f t="shared" si="56"/>
        <v>3.6740111615896573</v>
      </c>
      <c r="P374" s="365">
        <f t="shared" si="57"/>
        <v>3.5086772775207287</v>
      </c>
      <c r="Q374" s="365">
        <f t="shared" si="58"/>
        <v>3.5536766502125898</v>
      </c>
      <c r="R374" s="253"/>
      <c r="S374" s="253"/>
    </row>
    <row r="375" spans="2:19">
      <c r="K375" s="12" t="s">
        <v>22</v>
      </c>
      <c r="L375" s="250" t="s">
        <v>91</v>
      </c>
      <c r="M375" s="365">
        <f t="shared" si="54"/>
        <v>6.1293581747002444</v>
      </c>
      <c r="N375" s="365">
        <f t="shared" si="55"/>
        <v>6.7642533754309806</v>
      </c>
      <c r="O375" s="365">
        <f t="shared" si="56"/>
        <v>6.9742456624091336</v>
      </c>
      <c r="P375" s="365">
        <f t="shared" si="57"/>
        <v>6.9150406486602174</v>
      </c>
      <c r="Q375" s="365">
        <f t="shared" si="58"/>
        <v>6.9565208856243812</v>
      </c>
      <c r="R375" s="253"/>
      <c r="S375" s="253"/>
    </row>
    <row r="376" spans="2:19">
      <c r="I376" s="256"/>
      <c r="K376" s="12" t="s">
        <v>29</v>
      </c>
      <c r="L376" s="250" t="s">
        <v>29</v>
      </c>
      <c r="M376" s="365">
        <f t="shared" si="54"/>
        <v>0.84161826794843342</v>
      </c>
      <c r="N376" s="365">
        <f t="shared" si="55"/>
        <v>0.97161847924113942</v>
      </c>
      <c r="O376" s="365">
        <f t="shared" si="56"/>
        <v>1.0696661054819308</v>
      </c>
      <c r="P376" s="365">
        <f t="shared" si="57"/>
        <v>1.1488234611379704</v>
      </c>
      <c r="Q376" s="365">
        <f t="shared" si="58"/>
        <v>1.2200282055046261</v>
      </c>
      <c r="R376" s="253"/>
      <c r="S376" s="253"/>
    </row>
    <row r="377" spans="2:19">
      <c r="I377" s="256"/>
      <c r="K377" s="12" t="s">
        <v>22</v>
      </c>
      <c r="L377" s="250" t="s">
        <v>92</v>
      </c>
      <c r="M377" s="365">
        <f t="shared" si="54"/>
        <v>1.1287137275068582</v>
      </c>
      <c r="N377" s="365">
        <f t="shared" si="55"/>
        <v>1.3584264355511719</v>
      </c>
      <c r="O377" s="365">
        <f t="shared" si="56"/>
        <v>1.4456550844899529</v>
      </c>
      <c r="P377" s="365">
        <f t="shared" si="57"/>
        <v>1.4373959942240722</v>
      </c>
      <c r="Q377" s="365">
        <f t="shared" si="58"/>
        <v>1.3900224406470947</v>
      </c>
      <c r="R377" s="253"/>
      <c r="S377" s="253"/>
    </row>
    <row r="378" spans="2:19">
      <c r="I378" s="256"/>
      <c r="K378" s="12" t="s">
        <v>22</v>
      </c>
      <c r="L378" s="250" t="s">
        <v>54</v>
      </c>
      <c r="M378" s="365">
        <f t="shared" si="54"/>
        <v>1.5294015039623674</v>
      </c>
      <c r="N378" s="365">
        <f t="shared" si="55"/>
        <v>2.0846209975808314</v>
      </c>
      <c r="O378" s="365">
        <f t="shared" si="56"/>
        <v>2.2283186863712388</v>
      </c>
      <c r="P378" s="365">
        <f t="shared" si="57"/>
        <v>2.29374032156199</v>
      </c>
      <c r="Q378" s="365">
        <f t="shared" si="58"/>
        <v>2.2521142288554539</v>
      </c>
      <c r="R378" s="253"/>
      <c r="S378" s="253"/>
    </row>
    <row r="379" spans="2:19">
      <c r="I379" s="256"/>
      <c r="K379" s="77"/>
      <c r="L379" s="77"/>
      <c r="M379" s="77"/>
    </row>
    <row r="380" spans="2:19">
      <c r="I380" s="256"/>
    </row>
    <row r="381" spans="2:19">
      <c r="I381" s="256"/>
    </row>
    <row r="382" spans="2:19">
      <c r="I382" s="256"/>
    </row>
    <row r="383" spans="2:19">
      <c r="I383" s="256"/>
    </row>
    <row r="384" spans="2:19">
      <c r="B384" s="1" t="s">
        <v>244</v>
      </c>
    </row>
    <row r="386" spans="2:3">
      <c r="B386" s="197" t="s">
        <v>80</v>
      </c>
      <c r="C386" s="197">
        <v>0.34</v>
      </c>
    </row>
    <row r="387" spans="2:3">
      <c r="B387" s="197" t="s">
        <v>81</v>
      </c>
      <c r="C387" s="197">
        <v>0.24</v>
      </c>
    </row>
    <row r="388" spans="2:3">
      <c r="B388" s="197" t="s">
        <v>83</v>
      </c>
      <c r="C388" s="197">
        <v>0.24</v>
      </c>
    </row>
    <row r="389" spans="2:3">
      <c r="B389" s="197" t="s">
        <v>82</v>
      </c>
      <c r="C389" s="197">
        <v>0.18</v>
      </c>
    </row>
    <row r="390" spans="2:3">
      <c r="B390" s="197" t="s">
        <v>70</v>
      </c>
      <c r="C390" s="717">
        <v>1</v>
      </c>
    </row>
    <row r="391" spans="2:3">
      <c r="B391" s="197" t="s">
        <v>51</v>
      </c>
      <c r="C391" s="717">
        <v>1</v>
      </c>
    </row>
    <row r="392" spans="2:3">
      <c r="B392" s="197" t="s">
        <v>78</v>
      </c>
      <c r="C392" s="717">
        <v>1</v>
      </c>
    </row>
    <row r="393" spans="2:3">
      <c r="B393" s="197" t="s">
        <v>79</v>
      </c>
      <c r="C393" s="717">
        <v>1</v>
      </c>
    </row>
    <row r="394" spans="2:3">
      <c r="B394" s="197" t="s">
        <v>77</v>
      </c>
      <c r="C394" s="717">
        <v>1</v>
      </c>
    </row>
    <row r="395" spans="2:3">
      <c r="B395" s="197" t="s">
        <v>221</v>
      </c>
      <c r="C395" s="717">
        <v>1</v>
      </c>
    </row>
    <row r="396" spans="2:3">
      <c r="B396" s="197" t="s">
        <v>89</v>
      </c>
      <c r="C396" s="717">
        <v>1</v>
      </c>
    </row>
    <row r="397" spans="2:3">
      <c r="B397" s="197" t="s">
        <v>88</v>
      </c>
      <c r="C397" s="717">
        <v>1</v>
      </c>
    </row>
    <row r="398" spans="2:3">
      <c r="B398" s="197" t="s">
        <v>90</v>
      </c>
      <c r="C398" s="717">
        <v>1</v>
      </c>
    </row>
    <row r="399" spans="2:3">
      <c r="B399" s="197" t="s">
        <v>84</v>
      </c>
      <c r="C399" s="717">
        <v>1</v>
      </c>
    </row>
    <row r="400" spans="2:3">
      <c r="B400" s="197" t="s">
        <v>71</v>
      </c>
      <c r="C400" s="717">
        <v>1</v>
      </c>
    </row>
    <row r="401" spans="2:3">
      <c r="B401" s="197" t="s">
        <v>72</v>
      </c>
      <c r="C401" s="717">
        <v>1</v>
      </c>
    </row>
    <row r="402" spans="2:3">
      <c r="B402" s="197" t="s">
        <v>85</v>
      </c>
      <c r="C402" s="717">
        <v>1</v>
      </c>
    </row>
    <row r="403" spans="2:3">
      <c r="B403" s="197" t="s">
        <v>86</v>
      </c>
      <c r="C403" s="717">
        <v>1</v>
      </c>
    </row>
    <row r="404" spans="2:3">
      <c r="B404" s="197" t="s">
        <v>54</v>
      </c>
      <c r="C404" s="717">
        <v>1</v>
      </c>
    </row>
    <row r="405" spans="2:3">
      <c r="B405" s="197" t="s">
        <v>4</v>
      </c>
      <c r="C405" s="717">
        <v>1</v>
      </c>
    </row>
    <row r="406" spans="2:3">
      <c r="B406" s="197" t="s">
        <v>245</v>
      </c>
      <c r="C406" s="717">
        <v>1</v>
      </c>
    </row>
    <row r="407" spans="2:3">
      <c r="B407" s="197" t="s">
        <v>92</v>
      </c>
      <c r="C407" s="717">
        <v>1</v>
      </c>
    </row>
    <row r="408" spans="2:3">
      <c r="B408" s="197" t="s">
        <v>76</v>
      </c>
      <c r="C408" s="717">
        <v>1</v>
      </c>
    </row>
    <row r="409" spans="2:3">
      <c r="B409" s="197" t="s">
        <v>50</v>
      </c>
      <c r="C409" s="717">
        <v>1</v>
      </c>
    </row>
    <row r="410" spans="2:3">
      <c r="B410" s="197" t="s">
        <v>52</v>
      </c>
      <c r="C410" s="717">
        <v>1</v>
      </c>
    </row>
    <row r="411" spans="2:3">
      <c r="B411" s="197" t="s">
        <v>73</v>
      </c>
      <c r="C411" s="717">
        <v>1</v>
      </c>
    </row>
    <row r="412" spans="2:3">
      <c r="B412" s="197" t="s">
        <v>74</v>
      </c>
      <c r="C412" s="717">
        <v>1</v>
      </c>
    </row>
    <row r="413" spans="2:3">
      <c r="B413" s="197" t="s">
        <v>87</v>
      </c>
      <c r="C413" s="717">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87" priority="13">
      <formula>AND(#REF!="Actuals",#REF!="Forecast")</formula>
    </cfRule>
  </conditionalFormatting>
  <conditionalFormatting sqref="H61">
    <cfRule type="expression" dxfId="85" priority="18">
      <formula>AND(#REF!="Actuals",#REF!="Forecast")</formula>
    </cfRule>
  </conditionalFormatting>
  <conditionalFormatting sqref="H62:U62">
    <cfRule type="expression" dxfId="83" priority="6">
      <formula>AND(#REF!="Actuals",#REF!="Forecast")</formula>
    </cfRule>
  </conditionalFormatting>
  <conditionalFormatting sqref="O61">
    <cfRule type="expression" dxfId="80" priority="7">
      <formula>AND(#REF!="Actuals",#REF!="Forecast")</formula>
    </cfRule>
  </conditionalFormatting>
  <pageMargins left="0.7" right="0.7" top="0.75" bottom="0.75" header="0.3" footer="0.3"/>
  <pageSetup paperSize="9" orientation="portrait" r:id="rId1"/>
  <headerFooter>
    <oddFooter>&amp;C_x000D_&amp;1#&amp;"Aptos"&amp;12&amp;K0000FF Internal Use</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2.75"/>
  <cols>
    <col min="1" max="1" width="8.375" customWidth="1"/>
    <col min="2" max="2" width="23.75" customWidth="1"/>
    <col min="3" max="3" width="25.75" customWidth="1"/>
    <col min="4" max="4" width="9.75" customWidth="1"/>
  </cols>
  <sheetData>
    <row r="1" spans="1:13" ht="20.25">
      <c r="A1" s="725" t="s">
        <v>246</v>
      </c>
      <c r="B1" s="88"/>
      <c r="C1" s="88"/>
      <c r="D1" s="88"/>
      <c r="E1" s="88"/>
      <c r="F1" s="88"/>
      <c r="G1" s="88"/>
      <c r="H1" s="88"/>
      <c r="I1" s="8" t="s">
        <v>247</v>
      </c>
      <c r="J1" s="9"/>
      <c r="K1" s="9"/>
      <c r="L1" s="9"/>
      <c r="M1" s="9"/>
    </row>
    <row r="2" spans="1:13" ht="20.25">
      <c r="A2" s="727" t="str">
        <f>Licensee</f>
        <v>SPD</v>
      </c>
      <c r="B2" s="88"/>
      <c r="C2" s="88"/>
      <c r="D2" s="88"/>
      <c r="E2" s="88"/>
      <c r="F2" s="88"/>
      <c r="G2" s="88"/>
      <c r="H2" s="88"/>
      <c r="I2" s="9"/>
      <c r="J2" s="9"/>
      <c r="K2" s="9"/>
      <c r="L2" s="9"/>
      <c r="M2" s="9"/>
    </row>
    <row r="3" spans="1:13" ht="20.25">
      <c r="A3" s="725">
        <f>Reporting_Year</f>
        <v>2026</v>
      </c>
      <c r="B3" s="88"/>
      <c r="C3" s="88"/>
      <c r="D3" s="88"/>
      <c r="E3" s="88"/>
      <c r="F3" s="88"/>
      <c r="G3" s="88"/>
      <c r="H3" s="88"/>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07" t="s">
        <v>249</v>
      </c>
      <c r="C8" s="207" t="s">
        <v>250</v>
      </c>
      <c r="D8" s="850" t="s">
        <v>251</v>
      </c>
      <c r="E8" s="851"/>
      <c r="F8" s="851"/>
      <c r="G8" s="851"/>
      <c r="H8" s="851"/>
      <c r="I8" s="4"/>
      <c r="J8" s="4"/>
      <c r="K8" s="4"/>
      <c r="L8" s="4"/>
      <c r="M8" s="4"/>
    </row>
    <row r="9" spans="1:13">
      <c r="A9" s="4"/>
      <c r="B9" s="208" t="s">
        <v>252</v>
      </c>
      <c r="C9" s="209"/>
      <c r="D9" s="848"/>
      <c r="E9" s="849"/>
      <c r="F9" s="849"/>
      <c r="G9" s="849"/>
      <c r="H9" s="849"/>
      <c r="I9" s="4"/>
      <c r="J9" s="4"/>
      <c r="K9" s="4"/>
      <c r="L9" s="4"/>
      <c r="M9" s="4"/>
    </row>
    <row r="10" spans="1:13">
      <c r="A10" s="4"/>
      <c r="B10" s="208" t="s">
        <v>253</v>
      </c>
      <c r="C10" s="209"/>
      <c r="D10" s="848"/>
      <c r="E10" s="849"/>
      <c r="F10" s="849"/>
      <c r="G10" s="849"/>
      <c r="H10" s="849"/>
      <c r="I10" s="4"/>
      <c r="J10" s="4"/>
      <c r="K10" s="4"/>
      <c r="L10" s="4"/>
      <c r="M10" s="4"/>
    </row>
    <row r="11" spans="1:13">
      <c r="A11" s="4"/>
      <c r="B11" s="208" t="s">
        <v>254</v>
      </c>
      <c r="C11" s="209"/>
      <c r="D11" s="848"/>
      <c r="E11" s="849"/>
      <c r="F11" s="849"/>
      <c r="G11" s="849"/>
      <c r="H11" s="849"/>
      <c r="I11" s="4"/>
      <c r="J11" s="4"/>
      <c r="K11" s="4"/>
      <c r="L11" s="4"/>
      <c r="M11" s="4"/>
    </row>
    <row r="12" spans="1:13">
      <c r="A12" s="4"/>
      <c r="B12" s="208" t="s">
        <v>255</v>
      </c>
      <c r="C12" s="209"/>
      <c r="D12" s="848"/>
      <c r="E12" s="849"/>
      <c r="F12" s="849"/>
      <c r="G12" s="849"/>
      <c r="H12" s="849"/>
      <c r="I12" s="4"/>
      <c r="J12" s="4"/>
      <c r="K12" s="4"/>
      <c r="L12" s="4"/>
      <c r="M12" s="4"/>
    </row>
    <row r="13" spans="1:13">
      <c r="A13" s="4"/>
      <c r="B13" s="208" t="s">
        <v>256</v>
      </c>
      <c r="C13" s="209"/>
      <c r="D13" s="848"/>
      <c r="E13" s="849"/>
      <c r="F13" s="849"/>
      <c r="G13" s="849"/>
      <c r="H13" s="849"/>
      <c r="I13" s="4"/>
      <c r="J13" s="4"/>
      <c r="K13" s="4"/>
      <c r="L13" s="4"/>
      <c r="M13" s="4"/>
    </row>
    <row r="14" spans="1:13">
      <c r="A14" s="4"/>
      <c r="B14" s="208" t="s">
        <v>257</v>
      </c>
      <c r="C14" s="209"/>
      <c r="D14" s="848"/>
      <c r="E14" s="849"/>
      <c r="F14" s="849"/>
      <c r="G14" s="849"/>
      <c r="H14" s="849"/>
      <c r="I14" s="4"/>
      <c r="J14" s="4"/>
      <c r="K14" s="4"/>
      <c r="L14" s="4"/>
      <c r="M14" s="4"/>
    </row>
    <row r="15" spans="1:13">
      <c r="A15" s="4"/>
      <c r="B15" s="208" t="s">
        <v>258</v>
      </c>
      <c r="C15" s="209"/>
      <c r="D15" s="848"/>
      <c r="E15" s="849"/>
      <c r="F15" s="849"/>
      <c r="G15" s="849"/>
      <c r="H15" s="849"/>
      <c r="I15" s="4"/>
      <c r="J15" s="4"/>
      <c r="K15" s="4"/>
      <c r="L15" s="4"/>
      <c r="M15" s="4"/>
    </row>
    <row r="16" spans="1:13">
      <c r="A16" s="4"/>
      <c r="B16" s="208" t="s">
        <v>259</v>
      </c>
      <c r="C16" s="209"/>
      <c r="D16" s="848"/>
      <c r="E16" s="849"/>
      <c r="F16" s="849"/>
      <c r="G16" s="849"/>
      <c r="H16" s="849"/>
      <c r="I16" s="4"/>
      <c r="J16" s="4"/>
      <c r="K16" s="4"/>
      <c r="L16" s="4"/>
      <c r="M16" s="4"/>
    </row>
    <row r="17" spans="1:13">
      <c r="A17" s="4"/>
      <c r="B17" s="208" t="s">
        <v>260</v>
      </c>
      <c r="C17" s="209"/>
      <c r="D17" s="848"/>
      <c r="E17" s="849"/>
      <c r="F17" s="849"/>
      <c r="G17" s="849"/>
      <c r="H17" s="849"/>
      <c r="I17" s="4"/>
      <c r="J17" s="4"/>
      <c r="K17" s="4"/>
      <c r="L17" s="4"/>
      <c r="M17" s="4"/>
    </row>
    <row r="18" spans="1:13">
      <c r="A18" s="4"/>
      <c r="B18" s="208" t="s">
        <v>261</v>
      </c>
      <c r="C18" s="209"/>
      <c r="D18" s="848"/>
      <c r="E18" s="849"/>
      <c r="F18" s="849"/>
      <c r="G18" s="849"/>
      <c r="H18" s="849"/>
      <c r="I18" s="4"/>
      <c r="J18" s="4"/>
      <c r="K18" s="4"/>
      <c r="L18" s="4"/>
      <c r="M18" s="4"/>
    </row>
    <row r="19" spans="1:13">
      <c r="A19" s="4"/>
      <c r="B19" s="4"/>
      <c r="C19" s="4"/>
      <c r="D19" s="4"/>
      <c r="E19" s="4"/>
      <c r="F19" s="4"/>
      <c r="G19" s="4"/>
      <c r="H19" s="4"/>
      <c r="I19" s="4"/>
      <c r="J19" s="4"/>
      <c r="K19" s="4"/>
      <c r="L19" s="4"/>
      <c r="M19" s="4"/>
    </row>
    <row r="20" spans="1:13">
      <c r="A20" s="4"/>
      <c r="B20" s="32"/>
      <c r="C20" s="4"/>
      <c r="D20" s="4"/>
      <c r="E20" s="4"/>
      <c r="F20" s="4"/>
      <c r="G20" s="4"/>
      <c r="H20" s="4"/>
      <c r="I20" s="4"/>
      <c r="J20" s="4"/>
      <c r="K20" s="4"/>
      <c r="L20" s="4"/>
    </row>
    <row r="21" spans="1:13">
      <c r="A21" s="4"/>
      <c r="B21" s="45" t="s">
        <v>262</v>
      </c>
      <c r="C21" s="4"/>
      <c r="D21" s="4"/>
      <c r="E21" s="4"/>
      <c r="F21" s="4"/>
      <c r="G21" s="4"/>
      <c r="H21" s="4"/>
      <c r="I21" s="4"/>
      <c r="J21" s="4"/>
      <c r="K21" s="4"/>
      <c r="L21" s="4"/>
    </row>
    <row r="22" spans="1:13">
      <c r="A22" s="4"/>
      <c r="B22" s="45" t="s">
        <v>263</v>
      </c>
      <c r="C22" s="4"/>
      <c r="D22" s="4"/>
      <c r="E22" s="4"/>
      <c r="F22" s="4"/>
      <c r="G22" s="4"/>
      <c r="H22" s="4"/>
      <c r="I22" s="4"/>
      <c r="J22" s="4"/>
      <c r="K22" s="4"/>
      <c r="L22" s="4"/>
    </row>
    <row r="23" spans="1:13">
      <c r="A23" s="4"/>
      <c r="B23" s="45" t="s">
        <v>264</v>
      </c>
      <c r="C23" s="4"/>
      <c r="D23" s="4"/>
      <c r="E23" s="4"/>
      <c r="F23" s="4"/>
      <c r="G23" s="4"/>
      <c r="H23" s="4"/>
      <c r="I23" s="4"/>
      <c r="J23" s="4"/>
      <c r="K23" s="4"/>
      <c r="L23" s="4"/>
    </row>
    <row r="24" spans="1:13">
      <c r="B24" s="45" t="s">
        <v>265</v>
      </c>
    </row>
    <row r="25" spans="1:13">
      <c r="B25" s="45" t="s">
        <v>266</v>
      </c>
    </row>
    <row r="26" spans="1:13">
      <c r="B26" s="45" t="s">
        <v>267</v>
      </c>
    </row>
    <row r="27" spans="1:13">
      <c r="B27" s="45" t="s">
        <v>268</v>
      </c>
    </row>
    <row r="28" spans="1:13">
      <c r="B28" s="45" t="s">
        <v>269</v>
      </c>
    </row>
    <row r="29" spans="1:13">
      <c r="B29" s="45" t="s">
        <v>270</v>
      </c>
    </row>
    <row r="30" spans="1:13">
      <c r="B30" s="45" t="s">
        <v>271</v>
      </c>
    </row>
    <row r="31" spans="1:13">
      <c r="B31" s="175" t="s">
        <v>272</v>
      </c>
    </row>
    <row r="32" spans="1:13">
      <c r="B32" s="45" t="s">
        <v>273</v>
      </c>
    </row>
    <row r="33" spans="2:5">
      <c r="B33" s="45" t="s">
        <v>274</v>
      </c>
    </row>
    <row r="34" spans="2:5">
      <c r="B34" s="45" t="s">
        <v>275</v>
      </c>
    </row>
    <row r="35" spans="2:5">
      <c r="B35" s="45" t="s">
        <v>276</v>
      </c>
      <c r="E35" s="45"/>
    </row>
    <row r="36" spans="2:5">
      <c r="B36" s="45" t="s">
        <v>277</v>
      </c>
    </row>
    <row r="37" spans="2:5">
      <c r="B37" s="45" t="s">
        <v>278</v>
      </c>
    </row>
    <row r="38" spans="2:5">
      <c r="B38" s="45" t="s">
        <v>279</v>
      </c>
    </row>
    <row r="39" spans="2:5">
      <c r="B39" s="45" t="s">
        <v>280</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&amp;C_x000D_&amp;1#&amp;"Aptos"&amp;12&amp;K0000FF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727" t="str">
        <f>Licensee</f>
        <v>SPD</v>
      </c>
      <c r="B2" s="6"/>
      <c r="C2" s="6"/>
      <c r="D2" s="6"/>
      <c r="E2" s="6"/>
    </row>
    <row r="3" spans="1:10" ht="20.25">
      <c r="A3" s="725">
        <f>Reporting_Year</f>
        <v>2026</v>
      </c>
      <c r="B3" s="6"/>
      <c r="C3" s="6"/>
      <c r="D3" s="6"/>
      <c r="E3" s="6"/>
    </row>
    <row r="4" spans="1:10" ht="20.25">
      <c r="A4" s="80"/>
      <c r="B4" s="80"/>
      <c r="C4" s="80"/>
      <c r="D4" s="80"/>
      <c r="E4" s="80"/>
    </row>
    <row r="5" spans="1:10" ht="15">
      <c r="A5" s="241" t="s">
        <v>282</v>
      </c>
      <c r="B5" s="242" t="s">
        <v>283</v>
      </c>
      <c r="C5" s="243" t="s">
        <v>284</v>
      </c>
      <c r="D5" s="229" t="s">
        <v>285</v>
      </c>
    </row>
    <row r="6" spans="1:10">
      <c r="A6" s="198" t="s">
        <v>286</v>
      </c>
      <c r="B6" s="240" t="s">
        <v>287</v>
      </c>
      <c r="C6" s="244" t="s">
        <v>288</v>
      </c>
      <c r="D6" s="240" t="s">
        <v>289</v>
      </c>
    </row>
    <row r="7" spans="1:10">
      <c r="A7" s="198" t="s">
        <v>286</v>
      </c>
      <c r="B7" s="240" t="s">
        <v>290</v>
      </c>
      <c r="C7" s="244" t="s">
        <v>291</v>
      </c>
      <c r="D7" s="240" t="s">
        <v>289</v>
      </c>
    </row>
    <row r="8" spans="1:10" ht="25.5">
      <c r="A8" s="198" t="s">
        <v>286</v>
      </c>
      <c r="B8" s="240" t="s">
        <v>292</v>
      </c>
      <c r="C8" s="244" t="s">
        <v>293</v>
      </c>
      <c r="D8" s="240" t="s">
        <v>289</v>
      </c>
    </row>
    <row r="9" spans="1:10" ht="34.15" customHeight="1">
      <c r="A9" s="198" t="s">
        <v>286</v>
      </c>
      <c r="B9" s="240" t="s">
        <v>294</v>
      </c>
      <c r="C9" s="244" t="s">
        <v>295</v>
      </c>
      <c r="D9" s="240" t="s">
        <v>289</v>
      </c>
    </row>
    <row r="10" spans="1:10" ht="25.5">
      <c r="A10" s="198" t="s">
        <v>286</v>
      </c>
      <c r="B10" s="240" t="s">
        <v>296</v>
      </c>
      <c r="C10" s="244" t="s">
        <v>297</v>
      </c>
      <c r="D10" s="240" t="s">
        <v>289</v>
      </c>
    </row>
    <row r="11" spans="1:10" ht="25.5">
      <c r="A11" s="198" t="s">
        <v>286</v>
      </c>
      <c r="B11" s="240" t="s">
        <v>263</v>
      </c>
      <c r="C11" s="244" t="s">
        <v>298</v>
      </c>
      <c r="D11" s="240" t="s">
        <v>299</v>
      </c>
      <c r="J11" s="106"/>
    </row>
    <row r="12" spans="1:10" ht="25.5">
      <c r="A12" s="198" t="s">
        <v>286</v>
      </c>
      <c r="B12" s="240" t="s">
        <v>300</v>
      </c>
      <c r="C12" s="244" t="s">
        <v>301</v>
      </c>
      <c r="D12" s="240" t="s">
        <v>302</v>
      </c>
    </row>
    <row r="13" spans="1:10">
      <c r="A13" s="198" t="s">
        <v>286</v>
      </c>
      <c r="B13" s="240" t="s">
        <v>303</v>
      </c>
      <c r="C13" s="244" t="s">
        <v>304</v>
      </c>
      <c r="D13" s="240" t="s">
        <v>305</v>
      </c>
    </row>
    <row r="14" spans="1:10">
      <c r="A14" s="198" t="s">
        <v>286</v>
      </c>
      <c r="B14" s="240" t="s">
        <v>306</v>
      </c>
      <c r="C14" s="244" t="s">
        <v>307</v>
      </c>
      <c r="D14" s="240" t="s">
        <v>87</v>
      </c>
    </row>
    <row r="15" spans="1:10">
      <c r="A15" s="198" t="s">
        <v>286</v>
      </c>
      <c r="B15" s="240" t="s">
        <v>308</v>
      </c>
      <c r="C15" s="244" t="s">
        <v>309</v>
      </c>
      <c r="D15" s="240" t="s">
        <v>310</v>
      </c>
    </row>
    <row r="16" spans="1:10" ht="74.25" customHeight="1">
      <c r="A16" s="198" t="s">
        <v>286</v>
      </c>
      <c r="B16" s="240" t="s">
        <v>270</v>
      </c>
      <c r="C16" s="244" t="s">
        <v>311</v>
      </c>
      <c r="D16" s="240" t="s">
        <v>92</v>
      </c>
    </row>
    <row r="17" spans="1:4" ht="20.25" customHeight="1">
      <c r="A17" s="198" t="s">
        <v>286</v>
      </c>
      <c r="B17" s="240" t="s">
        <v>308</v>
      </c>
      <c r="C17" s="244" t="s">
        <v>312</v>
      </c>
      <c r="D17" s="240" t="s">
        <v>221</v>
      </c>
    </row>
    <row r="18" spans="1:4" ht="21" customHeight="1">
      <c r="A18" s="198" t="s">
        <v>286</v>
      </c>
      <c r="B18" s="240" t="s">
        <v>308</v>
      </c>
      <c r="C18" s="244" t="s">
        <v>313</v>
      </c>
      <c r="D18" s="240" t="s">
        <v>221</v>
      </c>
    </row>
    <row r="19" spans="1:4" ht="21" customHeight="1">
      <c r="A19" s="198" t="s">
        <v>286</v>
      </c>
      <c r="B19" s="240" t="s">
        <v>314</v>
      </c>
      <c r="C19" s="244" t="s">
        <v>315</v>
      </c>
      <c r="D19" s="240" t="s">
        <v>221</v>
      </c>
    </row>
    <row r="20" spans="1:4" ht="38.65" customHeight="1">
      <c r="A20" s="198" t="s">
        <v>286</v>
      </c>
      <c r="B20" s="240" t="s">
        <v>316</v>
      </c>
      <c r="C20" s="677" t="s">
        <v>317</v>
      </c>
      <c r="D20" s="240" t="s">
        <v>221</v>
      </c>
    </row>
    <row r="21" spans="1:4">
      <c r="A21" s="198" t="s">
        <v>286</v>
      </c>
      <c r="B21" s="240" t="s">
        <v>290</v>
      </c>
      <c r="C21" s="244" t="s">
        <v>318</v>
      </c>
      <c r="D21" s="240" t="s">
        <v>221</v>
      </c>
    </row>
    <row r="22" spans="1:4" ht="25.5">
      <c r="A22" s="697" t="s">
        <v>286</v>
      </c>
      <c r="B22" s="240" t="s">
        <v>319</v>
      </c>
      <c r="C22" s="244" t="s">
        <v>320</v>
      </c>
      <c r="D22" s="245" t="s">
        <v>289</v>
      </c>
    </row>
    <row r="23" spans="1:4" ht="25.5">
      <c r="A23" s="697" t="s">
        <v>286</v>
      </c>
      <c r="B23" s="240" t="s">
        <v>321</v>
      </c>
      <c r="C23" s="244" t="s">
        <v>322</v>
      </c>
      <c r="D23" s="245" t="s">
        <v>289</v>
      </c>
    </row>
    <row r="24" spans="1:4">
      <c r="A24" s="697" t="s">
        <v>286</v>
      </c>
      <c r="B24" s="240" t="s">
        <v>323</v>
      </c>
      <c r="C24" s="244" t="s">
        <v>324</v>
      </c>
      <c r="D24" s="245" t="s">
        <v>289</v>
      </c>
    </row>
    <row r="25" spans="1:4">
      <c r="A25" s="697" t="s">
        <v>286</v>
      </c>
      <c r="B25" s="240" t="s">
        <v>325</v>
      </c>
      <c r="C25" s="244" t="s">
        <v>326</v>
      </c>
      <c r="D25" s="245" t="s">
        <v>289</v>
      </c>
    </row>
    <row r="26" spans="1:4" ht="57.75" customHeight="1">
      <c r="A26" s="697" t="s">
        <v>286</v>
      </c>
      <c r="B26" s="240" t="s">
        <v>327</v>
      </c>
      <c r="C26" s="244" t="s">
        <v>328</v>
      </c>
      <c r="D26" s="197" t="s">
        <v>84</v>
      </c>
    </row>
    <row r="27" spans="1:4" ht="63.75" customHeight="1">
      <c r="A27" s="697" t="s">
        <v>286</v>
      </c>
      <c r="B27" s="240" t="s">
        <v>329</v>
      </c>
      <c r="C27" s="244" t="s">
        <v>330</v>
      </c>
      <c r="D27" s="197" t="s">
        <v>84</v>
      </c>
    </row>
    <row r="28" spans="1:4" ht="24" customHeight="1">
      <c r="A28" s="697" t="s">
        <v>286</v>
      </c>
      <c r="B28" s="240" t="s">
        <v>331</v>
      </c>
      <c r="C28" s="244" t="s">
        <v>332</v>
      </c>
      <c r="D28" s="197" t="s">
        <v>333</v>
      </c>
    </row>
    <row r="29" spans="1:4" ht="38.25">
      <c r="A29" s="697" t="s">
        <v>286</v>
      </c>
      <c r="B29" s="240" t="s">
        <v>334</v>
      </c>
      <c r="C29" s="244" t="s">
        <v>335</v>
      </c>
      <c r="D29" s="240" t="s">
        <v>336</v>
      </c>
    </row>
    <row r="30" spans="1:4">
      <c r="A30" s="697" t="s">
        <v>286</v>
      </c>
      <c r="B30" s="240" t="s">
        <v>270</v>
      </c>
      <c r="C30" s="244" t="s">
        <v>337</v>
      </c>
      <c r="D30" s="240" t="s">
        <v>29</v>
      </c>
    </row>
    <row r="31" spans="1:4">
      <c r="A31" s="697" t="s">
        <v>286</v>
      </c>
      <c r="B31" s="240" t="s">
        <v>338</v>
      </c>
      <c r="C31" s="244" t="s">
        <v>339</v>
      </c>
      <c r="D31" s="240" t="s">
        <v>340</v>
      </c>
    </row>
    <row r="32" spans="1:4">
      <c r="A32" s="697" t="s">
        <v>286</v>
      </c>
      <c r="B32" s="240" t="s">
        <v>341</v>
      </c>
      <c r="C32" s="244" t="s">
        <v>342</v>
      </c>
      <c r="D32" s="240" t="s">
        <v>289</v>
      </c>
    </row>
    <row r="33" spans="1:4">
      <c r="A33" s="697" t="s">
        <v>286</v>
      </c>
      <c r="B33" s="240" t="s">
        <v>341</v>
      </c>
      <c r="C33" s="244" t="s">
        <v>343</v>
      </c>
      <c r="D33" s="240" t="s">
        <v>289</v>
      </c>
    </row>
    <row r="34" spans="1:4">
      <c r="A34" s="697" t="s">
        <v>286</v>
      </c>
      <c r="B34" s="240" t="s">
        <v>344</v>
      </c>
      <c r="C34" s="244" t="s">
        <v>345</v>
      </c>
      <c r="D34" s="240" t="s">
        <v>289</v>
      </c>
    </row>
    <row r="35" spans="1:4">
      <c r="A35" s="697" t="s">
        <v>286</v>
      </c>
      <c r="B35" s="240" t="s">
        <v>346</v>
      </c>
      <c r="C35" s="244" t="s">
        <v>347</v>
      </c>
      <c r="D35" s="240" t="s">
        <v>289</v>
      </c>
    </row>
    <row r="36" spans="1:4">
      <c r="A36" s="697" t="s">
        <v>286</v>
      </c>
      <c r="B36" s="240" t="s">
        <v>348</v>
      </c>
      <c r="C36" s="244" t="s">
        <v>349</v>
      </c>
      <c r="D36" s="240" t="s">
        <v>350</v>
      </c>
    </row>
    <row r="37" spans="1:4" ht="15" customHeight="1">
      <c r="A37" s="697" t="s">
        <v>286</v>
      </c>
      <c r="B37" s="240" t="s">
        <v>348</v>
      </c>
      <c r="C37" s="244" t="s">
        <v>351</v>
      </c>
      <c r="D37" s="240" t="s">
        <v>350</v>
      </c>
    </row>
    <row r="38" spans="1:4" ht="17.649999999999999" customHeight="1">
      <c r="A38" s="697" t="s">
        <v>286</v>
      </c>
      <c r="B38" s="240" t="s">
        <v>348</v>
      </c>
      <c r="C38" s="244" t="s">
        <v>352</v>
      </c>
      <c r="D38" s="240" t="s">
        <v>221</v>
      </c>
    </row>
    <row r="39" spans="1:4" ht="26.25" customHeight="1">
      <c r="A39" s="697" t="s">
        <v>286</v>
      </c>
      <c r="B39" s="240" t="s">
        <v>348</v>
      </c>
      <c r="C39" s="244" t="s">
        <v>353</v>
      </c>
      <c r="D39" s="240" t="s">
        <v>350</v>
      </c>
    </row>
    <row r="40" spans="1:4" ht="25.5">
      <c r="A40" s="697" t="s">
        <v>286</v>
      </c>
      <c r="B40" s="240" t="s">
        <v>344</v>
      </c>
      <c r="C40" s="244" t="s">
        <v>354</v>
      </c>
      <c r="D40" s="240" t="s">
        <v>221</v>
      </c>
    </row>
    <row r="41" spans="1:4">
      <c r="A41" s="697" t="s">
        <v>286</v>
      </c>
      <c r="B41" s="240" t="s">
        <v>355</v>
      </c>
      <c r="C41" s="244" t="s">
        <v>356</v>
      </c>
      <c r="D41" s="240" t="s">
        <v>289</v>
      </c>
    </row>
    <row r="42" spans="1:4">
      <c r="A42" s="697" t="s">
        <v>286</v>
      </c>
      <c r="B42" s="240" t="s">
        <v>357</v>
      </c>
      <c r="C42" s="244" t="s">
        <v>358</v>
      </c>
      <c r="D42" s="240" t="s">
        <v>359</v>
      </c>
    </row>
    <row r="43" spans="1:4">
      <c r="A43" s="697" t="s">
        <v>286</v>
      </c>
      <c r="B43" s="240" t="s">
        <v>360</v>
      </c>
      <c r="C43" s="244" t="s">
        <v>361</v>
      </c>
      <c r="D43" s="240" t="s">
        <v>289</v>
      </c>
    </row>
    <row r="44" spans="1:4">
      <c r="A44" s="697"/>
      <c r="B44" s="712" t="s">
        <v>362</v>
      </c>
      <c r="C44" s="244" t="s">
        <v>363</v>
      </c>
      <c r="D44" s="240" t="s">
        <v>289</v>
      </c>
    </row>
    <row r="45" spans="1:4">
      <c r="A45" s="697"/>
      <c r="B45" s="712" t="s">
        <v>364</v>
      </c>
      <c r="C45" s="244" t="s">
        <v>365</v>
      </c>
      <c r="D45" s="240" t="s">
        <v>289</v>
      </c>
    </row>
    <row r="46" spans="1:4">
      <c r="A46" s="697" t="s">
        <v>286</v>
      </c>
      <c r="B46" s="240" t="s">
        <v>366</v>
      </c>
      <c r="C46" s="244" t="s">
        <v>367</v>
      </c>
      <c r="D46" s="240" t="s">
        <v>289</v>
      </c>
    </row>
    <row r="47" spans="1:4">
      <c r="A47" s="697" t="s">
        <v>286</v>
      </c>
      <c r="B47" s="240" t="s">
        <v>368</v>
      </c>
      <c r="C47" s="244" t="s">
        <v>369</v>
      </c>
      <c r="D47" s="240" t="s">
        <v>289</v>
      </c>
    </row>
    <row r="48" spans="1:4">
      <c r="A48" s="697" t="s">
        <v>286</v>
      </c>
      <c r="B48" s="240" t="s">
        <v>368</v>
      </c>
      <c r="C48" s="244" t="s">
        <v>370</v>
      </c>
      <c r="D48" s="240" t="s">
        <v>289</v>
      </c>
    </row>
    <row r="49" spans="1:4">
      <c r="A49" s="697" t="s">
        <v>286</v>
      </c>
      <c r="B49" s="240" t="s">
        <v>368</v>
      </c>
      <c r="C49" s="244" t="s">
        <v>371</v>
      </c>
      <c r="D49" s="240" t="s">
        <v>372</v>
      </c>
    </row>
    <row r="50" spans="1:4">
      <c r="A50" s="697" t="s">
        <v>286</v>
      </c>
      <c r="B50" s="240" t="s">
        <v>368</v>
      </c>
      <c r="C50" s="244" t="s">
        <v>373</v>
      </c>
      <c r="D50" s="240" t="s">
        <v>374</v>
      </c>
    </row>
    <row r="51" spans="1:4">
      <c r="A51" s="697" t="s">
        <v>286</v>
      </c>
      <c r="B51" s="240" t="s">
        <v>375</v>
      </c>
      <c r="C51" s="244" t="s">
        <v>376</v>
      </c>
      <c r="D51" s="240" t="s">
        <v>377</v>
      </c>
    </row>
    <row r="52" spans="1:4">
      <c r="A52" s="697" t="s">
        <v>286</v>
      </c>
      <c r="B52" s="240" t="s">
        <v>308</v>
      </c>
      <c r="C52" s="244" t="s">
        <v>378</v>
      </c>
      <c r="D52" s="240" t="s">
        <v>379</v>
      </c>
    </row>
    <row r="53" spans="1:4">
      <c r="A53" s="697" t="s">
        <v>286</v>
      </c>
      <c r="B53" s="240" t="s">
        <v>380</v>
      </c>
      <c r="C53" s="244" t="s">
        <v>381</v>
      </c>
      <c r="D53" s="240" t="s">
        <v>379</v>
      </c>
    </row>
    <row r="54" spans="1:4">
      <c r="A54" s="697" t="s">
        <v>286</v>
      </c>
      <c r="B54" s="240" t="s">
        <v>382</v>
      </c>
      <c r="C54" s="244" t="s">
        <v>383</v>
      </c>
      <c r="D54" s="197" t="s">
        <v>289</v>
      </c>
    </row>
    <row r="55" spans="1:4" ht="51">
      <c r="A55" s="697" t="s">
        <v>384</v>
      </c>
      <c r="B55" s="240" t="s">
        <v>385</v>
      </c>
      <c r="C55" s="244" t="s">
        <v>386</v>
      </c>
      <c r="D55" s="245" t="s">
        <v>289</v>
      </c>
    </row>
    <row r="56" spans="1:4" ht="51">
      <c r="A56" s="697" t="s">
        <v>384</v>
      </c>
      <c r="B56" s="240" t="s">
        <v>387</v>
      </c>
      <c r="C56" s="244" t="s">
        <v>388</v>
      </c>
      <c r="D56" s="245" t="s">
        <v>289</v>
      </c>
    </row>
    <row r="57" spans="1:4">
      <c r="A57" s="697" t="s">
        <v>384</v>
      </c>
      <c r="B57" s="240" t="s">
        <v>389</v>
      </c>
      <c r="C57" s="244" t="s">
        <v>390</v>
      </c>
      <c r="D57" s="245" t="s">
        <v>289</v>
      </c>
    </row>
    <row r="58" spans="1:4">
      <c r="A58" s="697" t="s">
        <v>384</v>
      </c>
      <c r="B58" s="240" t="s">
        <v>375</v>
      </c>
      <c r="C58" s="244" t="s">
        <v>391</v>
      </c>
      <c r="D58" s="245" t="s">
        <v>289</v>
      </c>
    </row>
    <row r="59" spans="1:4">
      <c r="A59" s="697" t="s">
        <v>384</v>
      </c>
      <c r="B59" s="240" t="s">
        <v>392</v>
      </c>
      <c r="C59" s="244" t="s">
        <v>393</v>
      </c>
      <c r="D59" s="245" t="s">
        <v>394</v>
      </c>
    </row>
    <row r="60" spans="1:4">
      <c r="A60" s="697" t="s">
        <v>384</v>
      </c>
      <c r="B60" s="240" t="s">
        <v>344</v>
      </c>
      <c r="C60" s="244" t="s">
        <v>395</v>
      </c>
      <c r="D60" s="245" t="s">
        <v>394</v>
      </c>
    </row>
    <row r="61" spans="1:4">
      <c r="A61" s="697" t="s">
        <v>384</v>
      </c>
      <c r="B61" s="240" t="s">
        <v>396</v>
      </c>
      <c r="C61" s="244" t="s">
        <v>397</v>
      </c>
      <c r="D61" s="245" t="s">
        <v>398</v>
      </c>
    </row>
    <row r="62" spans="1:4">
      <c r="A62" s="697" t="s">
        <v>384</v>
      </c>
      <c r="B62" s="240" t="s">
        <v>385</v>
      </c>
      <c r="C62" s="244" t="s">
        <v>399</v>
      </c>
      <c r="D62" s="245" t="s">
        <v>221</v>
      </c>
    </row>
    <row r="63" spans="1:4">
      <c r="A63" s="697" t="s">
        <v>384</v>
      </c>
      <c r="B63" s="240" t="s">
        <v>400</v>
      </c>
      <c r="C63" s="244" t="s">
        <v>401</v>
      </c>
      <c r="D63" s="245" t="s">
        <v>289</v>
      </c>
    </row>
    <row r="64" spans="1:4">
      <c r="A64" s="697" t="s">
        <v>384</v>
      </c>
      <c r="B64" s="240" t="s">
        <v>279</v>
      </c>
      <c r="C64" s="244" t="s">
        <v>402</v>
      </c>
      <c r="D64" s="245" t="s">
        <v>289</v>
      </c>
    </row>
    <row r="65" spans="1:4">
      <c r="A65" s="697" t="s">
        <v>384</v>
      </c>
      <c r="B65" s="240" t="s">
        <v>279</v>
      </c>
      <c r="C65" s="244" t="s">
        <v>403</v>
      </c>
      <c r="D65" s="245" t="s">
        <v>289</v>
      </c>
    </row>
    <row r="66" spans="1:4">
      <c r="A66" s="697" t="s">
        <v>384</v>
      </c>
      <c r="B66" s="240" t="s">
        <v>280</v>
      </c>
      <c r="C66" s="244" t="s">
        <v>404</v>
      </c>
      <c r="D66" s="245" t="s">
        <v>289</v>
      </c>
    </row>
    <row r="67" spans="1:4">
      <c r="A67" s="697" t="s">
        <v>384</v>
      </c>
      <c r="B67" s="240" t="s">
        <v>341</v>
      </c>
      <c r="C67" s="244" t="s">
        <v>405</v>
      </c>
      <c r="D67" s="245" t="s">
        <v>289</v>
      </c>
    </row>
    <row r="68" spans="1:4">
      <c r="A68" s="697" t="s">
        <v>406</v>
      </c>
      <c r="B68" s="240" t="s">
        <v>407</v>
      </c>
      <c r="C68" s="244" t="s">
        <v>408</v>
      </c>
      <c r="D68" s="245" t="s">
        <v>289</v>
      </c>
    </row>
    <row r="69" spans="1:4">
      <c r="A69" s="697" t="s">
        <v>406</v>
      </c>
      <c r="B69" s="240" t="s">
        <v>409</v>
      </c>
      <c r="C69" s="244" t="s">
        <v>410</v>
      </c>
      <c r="D69" s="245" t="s">
        <v>289</v>
      </c>
    </row>
    <row r="70" spans="1:4">
      <c r="A70" s="697" t="s">
        <v>406</v>
      </c>
      <c r="B70" s="705" t="s">
        <v>409</v>
      </c>
      <c r="C70" s="244" t="s">
        <v>411</v>
      </c>
      <c r="D70" s="245" t="s">
        <v>289</v>
      </c>
    </row>
    <row r="71" spans="1:4">
      <c r="A71" s="697" t="s">
        <v>406</v>
      </c>
      <c r="B71" s="705" t="s">
        <v>409</v>
      </c>
      <c r="C71" s="244" t="s">
        <v>412</v>
      </c>
      <c r="D71" s="245" t="s">
        <v>289</v>
      </c>
    </row>
    <row r="72" spans="1:4">
      <c r="A72" s="697" t="s">
        <v>406</v>
      </c>
      <c r="B72" s="705" t="s">
        <v>409</v>
      </c>
      <c r="C72" s="244" t="s">
        <v>413</v>
      </c>
      <c r="D72" s="245" t="s">
        <v>289</v>
      </c>
    </row>
    <row r="73" spans="1:4" ht="25.5">
      <c r="A73" s="697" t="s">
        <v>406</v>
      </c>
      <c r="B73" s="705" t="s">
        <v>414</v>
      </c>
      <c r="C73" s="244" t="s">
        <v>415</v>
      </c>
      <c r="D73" s="245" t="s">
        <v>289</v>
      </c>
    </row>
    <row r="74" spans="1:4" ht="25.5">
      <c r="A74" s="697" t="s">
        <v>416</v>
      </c>
      <c r="B74" s="705" t="s">
        <v>417</v>
      </c>
      <c r="C74" s="244" t="s">
        <v>418</v>
      </c>
      <c r="D74" s="245" t="s">
        <v>419</v>
      </c>
    </row>
    <row r="75" spans="1:4" ht="25.5">
      <c r="A75" s="697" t="s">
        <v>416</v>
      </c>
      <c r="B75" s="705" t="s">
        <v>420</v>
      </c>
      <c r="C75" s="244" t="s">
        <v>421</v>
      </c>
      <c r="D75" s="245" t="s">
        <v>419</v>
      </c>
    </row>
    <row r="76" spans="1:4">
      <c r="A76" s="697" t="s">
        <v>416</v>
      </c>
      <c r="B76" s="705" t="s">
        <v>422</v>
      </c>
      <c r="C76" s="244" t="s">
        <v>423</v>
      </c>
      <c r="D76" s="245" t="s">
        <v>424</v>
      </c>
    </row>
    <row r="77" spans="1:4" ht="25.5">
      <c r="A77" s="697" t="s">
        <v>416</v>
      </c>
      <c r="B77" s="713" t="s">
        <v>425</v>
      </c>
      <c r="C77" s="678" t="s">
        <v>426</v>
      </c>
      <c r="D77" s="674" t="s">
        <v>424</v>
      </c>
    </row>
    <row r="78" spans="1:4" ht="51">
      <c r="A78" s="697" t="s">
        <v>416</v>
      </c>
      <c r="B78" s="240" t="s">
        <v>427</v>
      </c>
      <c r="C78" s="244" t="s">
        <v>428</v>
      </c>
      <c r="D78" s="197" t="s">
        <v>289</v>
      </c>
    </row>
    <row r="79" spans="1:4">
      <c r="A79" s="697" t="s">
        <v>416</v>
      </c>
      <c r="B79" s="240" t="s">
        <v>429</v>
      </c>
      <c r="C79" s="244" t="s">
        <v>430</v>
      </c>
      <c r="D79" s="197" t="s">
        <v>289</v>
      </c>
    </row>
    <row r="80" spans="1:4">
      <c r="A80" s="697" t="s">
        <v>416</v>
      </c>
      <c r="B80" s="240" t="s">
        <v>334</v>
      </c>
      <c r="C80" s="244" t="s">
        <v>431</v>
      </c>
      <c r="D80" s="197" t="s">
        <v>289</v>
      </c>
    </row>
    <row r="81" spans="1:4">
      <c r="A81" s="697" t="s">
        <v>416</v>
      </c>
      <c r="B81" s="240" t="s">
        <v>334</v>
      </c>
      <c r="C81" s="244" t="s">
        <v>432</v>
      </c>
      <c r="D81" s="197" t="s">
        <v>289</v>
      </c>
    </row>
    <row r="82" spans="1:4">
      <c r="A82" s="697" t="s">
        <v>416</v>
      </c>
      <c r="B82" s="240" t="s">
        <v>433</v>
      </c>
      <c r="C82" s="244" t="s">
        <v>434</v>
      </c>
      <c r="D82" s="197" t="s">
        <v>289</v>
      </c>
    </row>
    <row r="83" spans="1:4" ht="25.5">
      <c r="A83" s="697" t="s">
        <v>416</v>
      </c>
      <c r="B83" s="240" t="s">
        <v>435</v>
      </c>
      <c r="C83" s="244" t="s">
        <v>436</v>
      </c>
      <c r="D83" s="197" t="s">
        <v>289</v>
      </c>
    </row>
    <row r="84" spans="1:4">
      <c r="A84" s="699" t="s">
        <v>416</v>
      </c>
      <c r="B84" s="714" t="s">
        <v>437</v>
      </c>
      <c r="C84" s="678" t="s">
        <v>438</v>
      </c>
      <c r="D84" s="197" t="s">
        <v>289</v>
      </c>
    </row>
    <row r="85" spans="1:4">
      <c r="A85" s="697" t="s">
        <v>416</v>
      </c>
      <c r="B85" s="240" t="s">
        <v>280</v>
      </c>
      <c r="C85" s="679" t="s">
        <v>439</v>
      </c>
      <c r="D85" s="197" t="s">
        <v>289</v>
      </c>
    </row>
    <row r="86" spans="1:4">
      <c r="A86" s="697" t="s">
        <v>440</v>
      </c>
      <c r="B86" s="714" t="s">
        <v>308</v>
      </c>
      <c r="C86" s="680" t="s">
        <v>441</v>
      </c>
      <c r="D86" s="197" t="s">
        <v>289</v>
      </c>
    </row>
    <row r="87" spans="1:4">
      <c r="A87" s="697" t="s">
        <v>440</v>
      </c>
      <c r="B87" s="715" t="s">
        <v>442</v>
      </c>
      <c r="C87" s="681" t="s">
        <v>443</v>
      </c>
      <c r="D87" s="104" t="s">
        <v>444</v>
      </c>
    </row>
    <row r="88" spans="1:4">
      <c r="A88" s="697" t="s">
        <v>440</v>
      </c>
      <c r="B88" s="240" t="s">
        <v>445</v>
      </c>
      <c r="C88" s="682" t="s">
        <v>446</v>
      </c>
      <c r="D88" s="683" t="s">
        <v>289</v>
      </c>
    </row>
    <row r="89" spans="1:4">
      <c r="A89" s="697" t="s">
        <v>440</v>
      </c>
      <c r="B89" s="240" t="s">
        <v>447</v>
      </c>
      <c r="C89" s="679" t="s">
        <v>448</v>
      </c>
      <c r="D89" s="197" t="s">
        <v>449</v>
      </c>
    </row>
    <row r="90" spans="1:4" ht="38.25">
      <c r="A90" s="697" t="s">
        <v>440</v>
      </c>
      <c r="B90" s="240" t="s">
        <v>450</v>
      </c>
      <c r="C90" s="684" t="s">
        <v>451</v>
      </c>
      <c r="D90" s="172" t="s">
        <v>449</v>
      </c>
    </row>
    <row r="91" spans="1:4" ht="25.5">
      <c r="A91" s="697" t="s">
        <v>440</v>
      </c>
      <c r="B91" s="710" t="s">
        <v>452</v>
      </c>
      <c r="C91" s="698" t="s">
        <v>453</v>
      </c>
      <c r="D91" s="694" t="s">
        <v>454</v>
      </c>
    </row>
    <row r="92" spans="1:4">
      <c r="A92" s="697" t="s">
        <v>440</v>
      </c>
      <c r="B92" s="710" t="s">
        <v>455</v>
      </c>
      <c r="C92" s="104" t="s">
        <v>456</v>
      </c>
      <c r="D92" s="104" t="s">
        <v>457</v>
      </c>
    </row>
    <row r="93" spans="1:4">
      <c r="A93" s="697" t="s">
        <v>440</v>
      </c>
      <c r="B93" s="710" t="s">
        <v>458</v>
      </c>
      <c r="C93" s="693" t="s">
        <v>459</v>
      </c>
      <c r="D93" s="104" t="s">
        <v>457</v>
      </c>
    </row>
    <row r="94" spans="1:4" ht="25.5">
      <c r="A94" s="697" t="s">
        <v>440</v>
      </c>
      <c r="B94" s="710" t="s">
        <v>460</v>
      </c>
      <c r="C94" s="693" t="s">
        <v>461</v>
      </c>
      <c r="D94" s="104" t="s">
        <v>462</v>
      </c>
    </row>
    <row r="95" spans="1:4">
      <c r="A95" s="697" t="s">
        <v>440</v>
      </c>
      <c r="B95" s="710" t="s">
        <v>463</v>
      </c>
      <c r="C95" s="693" t="s">
        <v>464</v>
      </c>
      <c r="D95" s="104" t="s">
        <v>462</v>
      </c>
    </row>
    <row r="96" spans="1:4">
      <c r="A96" s="697" t="s">
        <v>440</v>
      </c>
      <c r="B96" s="710" t="s">
        <v>325</v>
      </c>
      <c r="C96" s="693" t="s">
        <v>465</v>
      </c>
      <c r="D96" s="104" t="s">
        <v>466</v>
      </c>
    </row>
    <row r="97" spans="1:4" ht="126" customHeight="1">
      <c r="A97" s="697" t="s">
        <v>440</v>
      </c>
      <c r="B97" s="710" t="s">
        <v>262</v>
      </c>
      <c r="C97" s="693" t="s">
        <v>467</v>
      </c>
      <c r="D97" s="695" t="s">
        <v>468</v>
      </c>
    </row>
    <row r="98" spans="1:4" ht="46.5" customHeight="1">
      <c r="A98" s="697" t="s">
        <v>440</v>
      </c>
      <c r="B98" s="710" t="s">
        <v>469</v>
      </c>
      <c r="C98" s="696" t="s">
        <v>470</v>
      </c>
      <c r="D98" s="695" t="s">
        <v>466</v>
      </c>
    </row>
    <row r="99" spans="1:4">
      <c r="A99" s="697" t="s">
        <v>440</v>
      </c>
      <c r="B99" s="710" t="s">
        <v>341</v>
      </c>
      <c r="C99" s="696" t="s">
        <v>471</v>
      </c>
      <c r="D99" s="695" t="s">
        <v>472</v>
      </c>
    </row>
    <row r="100" spans="1:4">
      <c r="A100" s="697" t="s">
        <v>440</v>
      </c>
      <c r="B100" s="710" t="s">
        <v>473</v>
      </c>
      <c r="C100" s="696" t="s">
        <v>474</v>
      </c>
      <c r="D100" s="695" t="s">
        <v>289</v>
      </c>
    </row>
    <row r="101" spans="1:4">
      <c r="A101" s="697" t="s">
        <v>440</v>
      </c>
      <c r="B101" s="710" t="s">
        <v>325</v>
      </c>
      <c r="C101" s="696" t="s">
        <v>475</v>
      </c>
      <c r="D101" s="695" t="s">
        <v>289</v>
      </c>
    </row>
    <row r="102" spans="1:4">
      <c r="A102" s="697" t="s">
        <v>440</v>
      </c>
      <c r="B102" s="710" t="s">
        <v>325</v>
      </c>
      <c r="C102" s="696" t="s">
        <v>476</v>
      </c>
      <c r="D102" s="695" t="s">
        <v>477</v>
      </c>
    </row>
    <row r="103" spans="1:4">
      <c r="A103" s="697" t="s">
        <v>440</v>
      </c>
      <c r="B103" s="710" t="s">
        <v>279</v>
      </c>
      <c r="C103" s="696" t="s">
        <v>478</v>
      </c>
      <c r="D103" s="695" t="s">
        <v>289</v>
      </c>
    </row>
    <row r="104" spans="1:4" ht="25.5">
      <c r="A104" s="697" t="s">
        <v>440</v>
      </c>
      <c r="B104" s="710" t="s">
        <v>479</v>
      </c>
      <c r="C104" s="696" t="s">
        <v>480</v>
      </c>
      <c r="D104" s="695" t="s">
        <v>289</v>
      </c>
    </row>
    <row r="105" spans="1:4" ht="25.5">
      <c r="A105" s="697" t="s">
        <v>440</v>
      </c>
      <c r="B105" s="710" t="s">
        <v>267</v>
      </c>
      <c r="C105" s="696" t="s">
        <v>481</v>
      </c>
      <c r="D105" s="695" t="s">
        <v>289</v>
      </c>
    </row>
    <row r="106" spans="1:4">
      <c r="A106" s="697" t="s">
        <v>440</v>
      </c>
      <c r="B106" s="710" t="s">
        <v>482</v>
      </c>
      <c r="C106" s="701" t="s">
        <v>483</v>
      </c>
      <c r="D106" s="695" t="s">
        <v>204</v>
      </c>
    </row>
    <row r="107" spans="1:4" ht="15">
      <c r="A107" s="697" t="s">
        <v>484</v>
      </c>
      <c r="B107" s="711" t="s">
        <v>485</v>
      </c>
      <c r="C107" s="703" t="s">
        <v>486</v>
      </c>
      <c r="D107" s="702" t="s">
        <v>487</v>
      </c>
    </row>
    <row r="108" spans="1:4" ht="25.5">
      <c r="A108" s="697" t="s">
        <v>484</v>
      </c>
      <c r="B108" s="711" t="s">
        <v>488</v>
      </c>
      <c r="C108" s="704" t="s">
        <v>489</v>
      </c>
      <c r="D108" s="702" t="s">
        <v>457</v>
      </c>
    </row>
    <row r="109" spans="1:4" ht="25.5">
      <c r="A109" s="697" t="s">
        <v>484</v>
      </c>
      <c r="B109" s="711" t="s">
        <v>490</v>
      </c>
      <c r="C109" s="704" t="s">
        <v>491</v>
      </c>
      <c r="D109" s="702" t="s">
        <v>289</v>
      </c>
    </row>
    <row r="110" spans="1:4" ht="15">
      <c r="A110" s="697" t="s">
        <v>484</v>
      </c>
      <c r="B110" s="711" t="s">
        <v>492</v>
      </c>
      <c r="C110" s="704" t="s">
        <v>493</v>
      </c>
      <c r="D110" s="702" t="s">
        <v>289</v>
      </c>
    </row>
    <row r="111" spans="1:4">
      <c r="A111" s="697" t="s">
        <v>484</v>
      </c>
      <c r="B111" s="240" t="s">
        <v>279</v>
      </c>
      <c r="C111" s="244" t="s">
        <v>494</v>
      </c>
      <c r="D111" s="702" t="s">
        <v>289</v>
      </c>
    </row>
    <row r="112" spans="1:4">
      <c r="A112" s="697" t="s">
        <v>484</v>
      </c>
      <c r="B112" s="714" t="s">
        <v>280</v>
      </c>
      <c r="C112" s="678" t="s">
        <v>495</v>
      </c>
      <c r="D112" s="718" t="s">
        <v>289</v>
      </c>
    </row>
    <row r="113" spans="1:4">
      <c r="A113" s="697" t="s">
        <v>496</v>
      </c>
      <c r="B113" s="240" t="s">
        <v>497</v>
      </c>
      <c r="C113" s="197" t="s">
        <v>498</v>
      </c>
      <c r="D113" s="719" t="s">
        <v>499</v>
      </c>
    </row>
    <row r="114" spans="1:4" ht="25.5" customHeight="1">
      <c r="A114" s="697" t="s">
        <v>496</v>
      </c>
      <c r="B114" s="716" t="s">
        <v>500</v>
      </c>
      <c r="C114" s="172" t="s">
        <v>501</v>
      </c>
      <c r="D114" s="719" t="s">
        <v>289</v>
      </c>
    </row>
    <row r="115" spans="1:4" ht="25.5">
      <c r="A115" s="697" t="s">
        <v>496</v>
      </c>
      <c r="B115" s="716" t="s">
        <v>502</v>
      </c>
      <c r="C115" s="172" t="s">
        <v>503</v>
      </c>
      <c r="D115" s="719" t="s">
        <v>289</v>
      </c>
    </row>
    <row r="116" spans="1:4" ht="25.5">
      <c r="A116" s="697" t="s">
        <v>496</v>
      </c>
      <c r="B116" s="716" t="s">
        <v>504</v>
      </c>
      <c r="C116" s="172" t="s">
        <v>503</v>
      </c>
      <c r="D116" s="719" t="s">
        <v>289</v>
      </c>
    </row>
    <row r="117" spans="1:4" ht="25.5">
      <c r="A117" s="697" t="s">
        <v>496</v>
      </c>
      <c r="B117" s="716" t="s">
        <v>505</v>
      </c>
      <c r="C117" s="172" t="s">
        <v>503</v>
      </c>
      <c r="D117" s="719" t="s">
        <v>289</v>
      </c>
    </row>
    <row r="118" spans="1:4">
      <c r="A118" s="697" t="s">
        <v>496</v>
      </c>
      <c r="B118" s="716" t="s">
        <v>278</v>
      </c>
      <c r="C118" s="172" t="s">
        <v>506</v>
      </c>
      <c r="D118" s="719" t="s">
        <v>289</v>
      </c>
    </row>
    <row r="119" spans="1:4" ht="25.5">
      <c r="A119" s="697" t="s">
        <v>496</v>
      </c>
      <c r="B119" s="711" t="s">
        <v>490</v>
      </c>
      <c r="C119" s="704" t="s">
        <v>507</v>
      </c>
      <c r="D119" s="702" t="s">
        <v>289</v>
      </c>
    </row>
    <row r="120" spans="1:4">
      <c r="A120" s="697" t="s">
        <v>496</v>
      </c>
      <c r="B120" s="240" t="s">
        <v>279</v>
      </c>
      <c r="C120" s="244" t="s">
        <v>508</v>
      </c>
      <c r="D120" s="702" t="s">
        <v>289</v>
      </c>
    </row>
    <row r="121" spans="1:4">
      <c r="A121" s="697" t="s">
        <v>496</v>
      </c>
      <c r="B121" s="240" t="s">
        <v>280</v>
      </c>
      <c r="C121" s="244" t="s">
        <v>509</v>
      </c>
      <c r="D121" s="720" t="s">
        <v>289</v>
      </c>
    </row>
    <row r="122" spans="1:4">
      <c r="A122" s="697" t="s">
        <v>510</v>
      </c>
      <c r="B122" s="240" t="s">
        <v>511</v>
      </c>
      <c r="C122" s="197" t="s">
        <v>512</v>
      </c>
      <c r="D122" s="719" t="s">
        <v>513</v>
      </c>
    </row>
    <row r="123" spans="1:4">
      <c r="A123" s="697" t="s">
        <v>510</v>
      </c>
      <c r="B123" s="240" t="s">
        <v>279</v>
      </c>
      <c r="C123" s="197" t="s">
        <v>514</v>
      </c>
      <c r="D123" s="719" t="s">
        <v>289</v>
      </c>
    </row>
    <row r="124" spans="1:4">
      <c r="A124" s="697" t="s">
        <v>515</v>
      </c>
      <c r="B124" s="240" t="s">
        <v>516</v>
      </c>
      <c r="C124" s="197" t="s">
        <v>517</v>
      </c>
      <c r="D124" s="719" t="s">
        <v>518</v>
      </c>
    </row>
    <row r="125" spans="1:4" s="10" customFormat="1" ht="28.5" customHeight="1">
      <c r="A125" s="198" t="s">
        <v>515</v>
      </c>
      <c r="B125" s="240" t="s">
        <v>519</v>
      </c>
      <c r="C125" s="719" t="s">
        <v>520</v>
      </c>
      <c r="D125" s="719" t="s">
        <v>521</v>
      </c>
    </row>
    <row r="126" spans="1:4">
      <c r="A126" s="198" t="s">
        <v>515</v>
      </c>
      <c r="B126" s="240" t="s">
        <v>522</v>
      </c>
      <c r="C126" s="197" t="s">
        <v>523</v>
      </c>
      <c r="D126" s="719" t="s">
        <v>340</v>
      </c>
    </row>
    <row r="127" spans="1:4">
      <c r="A127" s="198" t="s">
        <v>515</v>
      </c>
      <c r="B127" s="240" t="s">
        <v>524</v>
      </c>
      <c r="C127" s="197" t="s">
        <v>525</v>
      </c>
      <c r="D127" s="719" t="s">
        <v>87</v>
      </c>
    </row>
    <row r="128" spans="1:4">
      <c r="A128" s="198" t="s">
        <v>526</v>
      </c>
      <c r="B128" s="240" t="s">
        <v>279</v>
      </c>
      <c r="C128" s="203" t="s">
        <v>527</v>
      </c>
      <c r="D128" s="719" t="s">
        <v>457</v>
      </c>
    </row>
    <row r="129" spans="1:4">
      <c r="A129" s="198" t="s">
        <v>526</v>
      </c>
      <c r="B129" s="240" t="s">
        <v>280</v>
      </c>
      <c r="C129" s="203" t="s">
        <v>528</v>
      </c>
      <c r="D129" s="719" t="s">
        <v>457</v>
      </c>
    </row>
    <row r="130" spans="1:4" ht="63.75">
      <c r="A130" s="198" t="s">
        <v>526</v>
      </c>
      <c r="B130" s="240" t="s">
        <v>529</v>
      </c>
      <c r="C130" s="719" t="s">
        <v>530</v>
      </c>
      <c r="D130" s="719" t="s">
        <v>457</v>
      </c>
    </row>
    <row r="131" spans="1:4">
      <c r="A131" s="198" t="s">
        <v>526</v>
      </c>
      <c r="B131" s="240" t="s">
        <v>531</v>
      </c>
      <c r="C131" s="719" t="s">
        <v>532</v>
      </c>
      <c r="D131" s="719" t="s">
        <v>204</v>
      </c>
    </row>
    <row r="132" spans="1:4" ht="63.75">
      <c r="A132" s="198" t="s">
        <v>526</v>
      </c>
      <c r="B132" s="240" t="s">
        <v>529</v>
      </c>
      <c r="C132" s="719" t="s">
        <v>533</v>
      </c>
      <c r="D132" s="719" t="s">
        <v>204</v>
      </c>
    </row>
  </sheetData>
  <phoneticPr fontId="248" type="noConversion"/>
  <pageMargins left="0.70866141732283472" right="0.70866141732283472" top="0.74803149606299213" bottom="0.74803149606299213" header="0.31496062992125984" footer="0.31496062992125984"/>
  <pageSetup paperSize="8" scale="86" orientation="landscape" r:id="rId1"/>
  <headerFooter>
    <oddFooter>&amp;C_x000D_&amp;1#&amp;"Aptos"&amp;12&amp;K0000FF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sqref="A1:XFD1048576"/>
    </sheetView>
  </sheetViews>
  <sheetFormatPr defaultColWidth="9" defaultRowHeight="12.75"/>
  <cols>
    <col min="1" max="1" width="8.375" customWidth="1"/>
    <col min="2" max="2" width="65.375" style="32"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12" ht="20.25">
      <c r="A1" s="726" t="s">
        <v>534</v>
      </c>
      <c r="B1" s="747"/>
      <c r="C1" s="748"/>
      <c r="D1" s="748"/>
      <c r="E1" s="748"/>
      <c r="F1" s="748"/>
      <c r="G1" s="749"/>
      <c r="H1" s="749"/>
      <c r="I1" s="750"/>
      <c r="J1" s="750"/>
      <c r="K1" s="750"/>
      <c r="L1" s="285" t="s">
        <v>247</v>
      </c>
    </row>
    <row r="2" spans="1:12" ht="20.25">
      <c r="A2" s="727" t="s">
        <v>4</v>
      </c>
      <c r="B2" s="286"/>
      <c r="C2" s="88"/>
      <c r="D2" s="88"/>
      <c r="E2" s="88"/>
      <c r="F2" s="88"/>
      <c r="G2" s="6"/>
      <c r="H2" s="6"/>
      <c r="I2" s="287"/>
      <c r="J2" s="287"/>
      <c r="K2" s="287"/>
      <c r="L2" s="288"/>
    </row>
    <row r="3" spans="1:12" ht="20.25">
      <c r="A3" s="725">
        <v>2026</v>
      </c>
      <c r="B3" s="6" t="s">
        <v>982</v>
      </c>
      <c r="C3" s="6"/>
      <c r="D3" s="6"/>
      <c r="E3" s="6"/>
      <c r="F3" s="6"/>
      <c r="G3" s="6"/>
      <c r="H3" s="289"/>
      <c r="I3" s="290"/>
      <c r="J3" s="290"/>
      <c r="K3" s="290"/>
      <c r="L3" s="291"/>
    </row>
    <row r="4" spans="1:12" ht="12.75" customHeight="1"/>
    <row r="5" spans="1:12">
      <c r="D5" s="292" t="s">
        <v>983</v>
      </c>
      <c r="E5" s="292" t="s">
        <v>983</v>
      </c>
      <c r="F5" s="292" t="s">
        <v>983</v>
      </c>
      <c r="G5" s="292" t="s">
        <v>984</v>
      </c>
      <c r="H5" s="292" t="s">
        <v>984</v>
      </c>
      <c r="I5" s="293"/>
      <c r="J5" s="293"/>
    </row>
    <row r="6" spans="1:12" ht="31.5" customHeight="1">
      <c r="C6" s="294"/>
      <c r="D6" s="295">
        <v>2024</v>
      </c>
      <c r="E6" s="295">
        <v>2025</v>
      </c>
      <c r="F6" s="295">
        <v>2026</v>
      </c>
      <c r="G6" s="295">
        <v>2027</v>
      </c>
      <c r="H6" s="295">
        <v>2028</v>
      </c>
      <c r="I6" s="10"/>
      <c r="J6" s="296" t="s">
        <v>985</v>
      </c>
      <c r="K6" s="297" t="s">
        <v>535</v>
      </c>
    </row>
    <row r="7" spans="1:12">
      <c r="C7" s="294"/>
      <c r="D7" s="298" t="s">
        <v>986</v>
      </c>
      <c r="E7" s="298" t="s">
        <v>987</v>
      </c>
      <c r="F7" s="298" t="s">
        <v>988</v>
      </c>
      <c r="G7" s="298" t="s">
        <v>989</v>
      </c>
      <c r="H7" s="298" t="s">
        <v>990</v>
      </c>
      <c r="I7" s="294"/>
      <c r="J7" s="294"/>
      <c r="K7" s="294"/>
      <c r="L7" s="294"/>
    </row>
    <row r="8" spans="1:12">
      <c r="C8" s="32"/>
      <c r="D8" s="32"/>
      <c r="E8" s="32"/>
      <c r="F8" s="32"/>
      <c r="G8" s="32"/>
      <c r="H8" s="32"/>
      <c r="I8" s="32"/>
      <c r="J8" s="32"/>
      <c r="K8" s="32"/>
      <c r="L8" s="32"/>
    </row>
    <row r="9" spans="1:12">
      <c r="B9" s="299" t="s">
        <v>536</v>
      </c>
      <c r="C9" s="36"/>
      <c r="D9" s="36"/>
      <c r="E9" s="36"/>
      <c r="F9" s="36"/>
      <c r="G9" s="36"/>
      <c r="H9" s="36"/>
      <c r="I9" s="300"/>
      <c r="J9" s="36"/>
      <c r="K9" s="36"/>
      <c r="L9" s="36"/>
    </row>
    <row r="10" spans="1:12">
      <c r="B10" s="301"/>
      <c r="I10" s="10"/>
    </row>
    <row r="11" spans="1:12">
      <c r="B11" s="148" t="s">
        <v>537</v>
      </c>
      <c r="C11" s="147" t="s">
        <v>538</v>
      </c>
      <c r="D11" s="772">
        <v>5.2833944000000008E-2</v>
      </c>
      <c r="E11" s="772">
        <v>5.5875458000000003E-2</v>
      </c>
      <c r="F11" s="772">
        <v>5.4475396000000002E-2</v>
      </c>
      <c r="G11" s="772">
        <v>5.4934037000000012E-2</v>
      </c>
      <c r="H11" s="772">
        <v>5.5127149000000007E-2</v>
      </c>
      <c r="I11" s="302"/>
      <c r="J11" s="778">
        <v>5.440889701976738E-2</v>
      </c>
      <c r="K11" s="778">
        <v>5.4675954950511023E-2</v>
      </c>
    </row>
    <row r="12" spans="1:12">
      <c r="B12" s="148" t="s">
        <v>560</v>
      </c>
      <c r="C12" s="147" t="s">
        <v>538</v>
      </c>
      <c r="D12" s="772">
        <v>1.9822527748431525E-2</v>
      </c>
      <c r="E12" s="772">
        <v>-4.8991072846574927E-3</v>
      </c>
      <c r="F12" s="772">
        <v>-3.404779840876046E-2</v>
      </c>
      <c r="G12" s="772">
        <v>-7.0114062805726072E-3</v>
      </c>
      <c r="H12" s="772">
        <v>-8.9894417222609393E-3</v>
      </c>
      <c r="I12" s="302"/>
      <c r="J12" s="778">
        <v>-6.9958257623451755E-3</v>
      </c>
      <c r="K12" s="778">
        <v>-7.4364958509402102E-3</v>
      </c>
    </row>
    <row r="13" spans="1:12">
      <c r="A13" s="303" t="s">
        <v>539</v>
      </c>
      <c r="B13" s="148" t="s">
        <v>561</v>
      </c>
      <c r="C13" s="147" t="s">
        <v>538</v>
      </c>
      <c r="D13" s="772">
        <v>0</v>
      </c>
      <c r="E13" s="772">
        <v>0</v>
      </c>
      <c r="F13" s="772">
        <v>0</v>
      </c>
      <c r="G13" s="772">
        <v>0</v>
      </c>
      <c r="H13" s="772">
        <v>0</v>
      </c>
      <c r="I13" s="302"/>
      <c r="J13" s="778">
        <v>0</v>
      </c>
      <c r="K13" s="778">
        <v>0</v>
      </c>
    </row>
    <row r="14" spans="1:12">
      <c r="A14" s="303" t="s">
        <v>540</v>
      </c>
      <c r="B14" s="148" t="s">
        <v>96</v>
      </c>
      <c r="C14" s="147" t="s">
        <v>538</v>
      </c>
      <c r="D14" s="772">
        <v>4.1186336940445705E-4</v>
      </c>
      <c r="E14" s="772">
        <v>9.0709530313874275E-4</v>
      </c>
      <c r="F14" s="772">
        <v>1.4962479781231897E-3</v>
      </c>
      <c r="G14" s="772">
        <v>4.5670877385417145E-4</v>
      </c>
      <c r="H14" s="772">
        <v>4.3389109599032186E-4</v>
      </c>
      <c r="I14" s="302"/>
      <c r="J14" s="778">
        <v>9.5090853228392623E-4</v>
      </c>
      <c r="K14" s="778">
        <v>7.3445325515059264E-4</v>
      </c>
    </row>
    <row r="15" spans="1:12">
      <c r="A15" s="303" t="s">
        <v>541</v>
      </c>
      <c r="B15" s="148" t="s">
        <v>97</v>
      </c>
      <c r="C15" s="147" t="s">
        <v>538</v>
      </c>
      <c r="D15" s="772">
        <v>7.1118915572035294E-4</v>
      </c>
      <c r="E15" s="772">
        <v>9.5759685492675624E-4</v>
      </c>
      <c r="F15" s="772">
        <v>2.5988092283748747E-3</v>
      </c>
      <c r="G15" s="772">
        <v>3.1937644555622337E-3</v>
      </c>
      <c r="H15" s="772">
        <v>3.6045502799395986E-3</v>
      </c>
      <c r="I15" s="302"/>
      <c r="J15" s="778">
        <v>1.4456360353347208E-3</v>
      </c>
      <c r="K15" s="778">
        <v>2.2837232020001368E-3</v>
      </c>
    </row>
    <row r="16" spans="1:12">
      <c r="A16" s="303" t="s">
        <v>542</v>
      </c>
      <c r="B16" s="148" t="s">
        <v>98</v>
      </c>
      <c r="C16" s="147" t="s">
        <v>538</v>
      </c>
      <c r="D16" s="772">
        <v>3.7836360098986743E-3</v>
      </c>
      <c r="E16" s="772">
        <v>3.427089229955751E-3</v>
      </c>
      <c r="F16" s="772">
        <v>3.8359209917024628E-3</v>
      </c>
      <c r="G16" s="772">
        <v>1.4340255878843862E-3</v>
      </c>
      <c r="H16" s="772">
        <v>1.3597930002788689E-3</v>
      </c>
      <c r="I16" s="302"/>
      <c r="J16" s="778">
        <v>3.6836428305626738E-3</v>
      </c>
      <c r="K16" s="778">
        <v>2.7048318042891526E-3</v>
      </c>
    </row>
    <row r="17" spans="1:11">
      <c r="A17" s="303" t="s">
        <v>543</v>
      </c>
      <c r="B17" s="148" t="s">
        <v>99</v>
      </c>
      <c r="C17" s="147" t="s">
        <v>538</v>
      </c>
      <c r="D17" s="772">
        <v>0</v>
      </c>
      <c r="E17" s="772">
        <v>0</v>
      </c>
      <c r="F17" s="772">
        <v>0</v>
      </c>
      <c r="G17" s="772">
        <v>0</v>
      </c>
      <c r="H17" s="772">
        <v>0</v>
      </c>
      <c r="I17" s="302"/>
      <c r="J17" s="778">
        <v>0</v>
      </c>
      <c r="K17" s="778">
        <v>0</v>
      </c>
    </row>
    <row r="18" spans="1:11">
      <c r="A18" s="303" t="s">
        <v>544</v>
      </c>
      <c r="B18" s="148" t="s">
        <v>100</v>
      </c>
      <c r="C18" s="147" t="s">
        <v>538</v>
      </c>
      <c r="D18" s="772">
        <v>0</v>
      </c>
      <c r="E18" s="772">
        <v>2.0864223624031549E-3</v>
      </c>
      <c r="F18" s="772">
        <v>0</v>
      </c>
      <c r="G18" s="772">
        <v>0</v>
      </c>
      <c r="H18" s="772">
        <v>5.334046801502579E-3</v>
      </c>
      <c r="I18" s="302"/>
      <c r="J18" s="778">
        <v>6.9095267273447381E-4</v>
      </c>
      <c r="K18" s="778">
        <v>1.5656723488988661E-3</v>
      </c>
    </row>
    <row r="19" spans="1:11">
      <c r="A19" s="303" t="s">
        <v>545</v>
      </c>
      <c r="B19" s="148" t="s">
        <v>101</v>
      </c>
      <c r="C19" s="147" t="s">
        <v>538</v>
      </c>
      <c r="D19" s="772">
        <v>3.6407346481775695E-4</v>
      </c>
      <c r="E19" s="772">
        <v>2.1699295018688756E-3</v>
      </c>
      <c r="F19" s="772">
        <v>3.7069543658002023E-3</v>
      </c>
      <c r="G19" s="772">
        <v>2.2321641322122629E-3</v>
      </c>
      <c r="H19" s="772">
        <v>2.6508034145658718E-3</v>
      </c>
      <c r="I19" s="302"/>
      <c r="J19" s="778">
        <v>2.1182678771203638E-3</v>
      </c>
      <c r="K19" s="778">
        <v>2.2588539330736434E-3</v>
      </c>
    </row>
    <row r="20" spans="1:11">
      <c r="A20" s="303" t="s">
        <v>546</v>
      </c>
      <c r="B20" s="148" t="s">
        <v>102</v>
      </c>
      <c r="C20" s="147" t="s">
        <v>538</v>
      </c>
      <c r="D20" s="772">
        <v>0</v>
      </c>
      <c r="E20" s="772">
        <v>0</v>
      </c>
      <c r="F20" s="772">
        <v>0</v>
      </c>
      <c r="G20" s="772">
        <v>0</v>
      </c>
      <c r="H20" s="772">
        <v>0</v>
      </c>
      <c r="I20" s="302"/>
      <c r="J20" s="778">
        <v>0</v>
      </c>
      <c r="K20" s="778">
        <v>0</v>
      </c>
    </row>
    <row r="21" spans="1:11">
      <c r="A21" s="303" t="s">
        <v>547</v>
      </c>
      <c r="B21" s="148" t="s">
        <v>103</v>
      </c>
      <c r="C21" s="147" t="s">
        <v>538</v>
      </c>
      <c r="D21" s="772">
        <v>0</v>
      </c>
      <c r="E21" s="772">
        <v>0</v>
      </c>
      <c r="F21" s="772">
        <v>0</v>
      </c>
      <c r="G21" s="772">
        <v>0</v>
      </c>
      <c r="H21" s="772">
        <v>0</v>
      </c>
      <c r="I21" s="302"/>
      <c r="J21" s="778">
        <v>0</v>
      </c>
      <c r="K21" s="778">
        <v>0</v>
      </c>
    </row>
    <row r="22" spans="1:11">
      <c r="A22" s="303" t="s">
        <v>547</v>
      </c>
      <c r="B22" s="148" t="s">
        <v>707</v>
      </c>
      <c r="C22" s="147" t="s">
        <v>538</v>
      </c>
      <c r="D22" s="772">
        <v>-1.0134844239902923E-5</v>
      </c>
      <c r="E22" s="772">
        <v>-1.1632229267848274E-4</v>
      </c>
      <c r="F22" s="772">
        <v>-1.4732784001681326E-4</v>
      </c>
      <c r="G22" s="772">
        <v>0</v>
      </c>
      <c r="H22" s="772">
        <v>0</v>
      </c>
      <c r="I22" s="302"/>
      <c r="J22" s="778">
        <v>-9.2749581514822558E-5</v>
      </c>
      <c r="K22" s="778">
        <v>-5.306565045887339E-5</v>
      </c>
    </row>
    <row r="23" spans="1:11">
      <c r="A23" s="303" t="s">
        <v>548</v>
      </c>
      <c r="B23" s="148" t="s">
        <v>712</v>
      </c>
      <c r="C23" s="147" t="s">
        <v>538</v>
      </c>
      <c r="D23" s="772">
        <v>0</v>
      </c>
      <c r="E23" s="772">
        <v>0</v>
      </c>
      <c r="F23" s="772">
        <v>0</v>
      </c>
      <c r="G23" s="772">
        <v>0</v>
      </c>
      <c r="H23" s="772">
        <v>0</v>
      </c>
      <c r="I23" s="302"/>
      <c r="J23" s="778">
        <v>0</v>
      </c>
      <c r="K23" s="778">
        <v>0</v>
      </c>
    </row>
    <row r="24" spans="1:11">
      <c r="A24" s="303" t="s">
        <v>549</v>
      </c>
      <c r="B24" s="148" t="s">
        <v>718</v>
      </c>
      <c r="C24" s="147" t="s">
        <v>538</v>
      </c>
      <c r="D24" s="772">
        <v>-1.344316427218481E-5</v>
      </c>
      <c r="E24" s="772">
        <v>-1.3180360927715028E-5</v>
      </c>
      <c r="F24" s="772">
        <v>-3.2124823261271816E-5</v>
      </c>
      <c r="G24" s="772">
        <v>0</v>
      </c>
      <c r="H24" s="772">
        <v>0</v>
      </c>
      <c r="I24" s="302"/>
      <c r="J24" s="778">
        <v>-1.9817298877431986E-5</v>
      </c>
      <c r="K24" s="778">
        <v>-1.1338249058307265E-5</v>
      </c>
    </row>
    <row r="25" spans="1:11">
      <c r="A25" s="303" t="s">
        <v>550</v>
      </c>
      <c r="B25" s="148" t="s">
        <v>982</v>
      </c>
      <c r="C25" s="147" t="s">
        <v>538</v>
      </c>
      <c r="D25" s="772">
        <v>0</v>
      </c>
      <c r="E25" s="772">
        <v>0</v>
      </c>
      <c r="F25" s="772">
        <v>0</v>
      </c>
      <c r="G25" s="772">
        <v>0</v>
      </c>
      <c r="H25" s="772">
        <v>0</v>
      </c>
      <c r="I25" s="302"/>
      <c r="J25" s="778">
        <v>0</v>
      </c>
      <c r="K25" s="778">
        <v>0</v>
      </c>
    </row>
    <row r="26" spans="1:11">
      <c r="A26" s="303" t="s">
        <v>551</v>
      </c>
      <c r="B26" s="148" t="s">
        <v>982</v>
      </c>
      <c r="C26" s="147" t="s">
        <v>538</v>
      </c>
      <c r="D26" s="772">
        <v>0</v>
      </c>
      <c r="E26" s="772">
        <v>0</v>
      </c>
      <c r="F26" s="772">
        <v>0</v>
      </c>
      <c r="G26" s="772">
        <v>0</v>
      </c>
      <c r="H26" s="772">
        <v>0</v>
      </c>
      <c r="I26" s="302"/>
      <c r="J26" s="778">
        <v>0</v>
      </c>
      <c r="K26" s="778">
        <v>0</v>
      </c>
    </row>
    <row r="27" spans="1:11">
      <c r="A27" s="303" t="s">
        <v>552</v>
      </c>
      <c r="B27" s="148" t="s">
        <v>982</v>
      </c>
      <c r="C27" s="147" t="s">
        <v>538</v>
      </c>
      <c r="D27" s="772">
        <v>0</v>
      </c>
      <c r="E27" s="772">
        <v>0</v>
      </c>
      <c r="F27" s="772">
        <v>0</v>
      </c>
      <c r="G27" s="772">
        <v>0</v>
      </c>
      <c r="H27" s="772">
        <v>0</v>
      </c>
      <c r="I27" s="302"/>
      <c r="J27" s="778">
        <v>0</v>
      </c>
      <c r="K27" s="778">
        <v>0</v>
      </c>
    </row>
    <row r="28" spans="1:11">
      <c r="A28" s="303" t="s">
        <v>553</v>
      </c>
      <c r="B28" s="148" t="s">
        <v>982</v>
      </c>
      <c r="C28" s="147" t="s">
        <v>538</v>
      </c>
      <c r="D28" s="772">
        <v>0</v>
      </c>
      <c r="E28" s="772">
        <v>0</v>
      </c>
      <c r="F28" s="772">
        <v>0</v>
      </c>
      <c r="G28" s="772">
        <v>0</v>
      </c>
      <c r="H28" s="772">
        <v>0</v>
      </c>
      <c r="I28" s="302"/>
      <c r="J28" s="778">
        <v>0</v>
      </c>
      <c r="K28" s="778">
        <v>0</v>
      </c>
    </row>
    <row r="29" spans="1:11">
      <c r="A29" s="303" t="s">
        <v>554</v>
      </c>
      <c r="B29" s="148" t="s">
        <v>982</v>
      </c>
      <c r="C29" s="147" t="s">
        <v>538</v>
      </c>
      <c r="D29" s="772">
        <v>0</v>
      </c>
      <c r="E29" s="772">
        <v>0</v>
      </c>
      <c r="F29" s="772">
        <v>0</v>
      </c>
      <c r="G29" s="772">
        <v>0</v>
      </c>
      <c r="H29" s="772">
        <v>0</v>
      </c>
      <c r="I29" s="302"/>
      <c r="J29" s="778">
        <v>0</v>
      </c>
      <c r="K29" s="778">
        <v>0</v>
      </c>
    </row>
    <row r="30" spans="1:11" ht="13.5" thickBot="1">
      <c r="B30" s="148" t="s">
        <v>562</v>
      </c>
      <c r="C30" s="147" t="s">
        <v>538</v>
      </c>
      <c r="D30" s="773">
        <v>-1.9304309564858001E-4</v>
      </c>
      <c r="E30" s="773">
        <v>-2.282315138709164E-3</v>
      </c>
      <c r="F30" s="773">
        <v>-2.9830650195841118E-5</v>
      </c>
      <c r="G30" s="773">
        <v>0</v>
      </c>
      <c r="H30" s="773">
        <v>0</v>
      </c>
      <c r="I30" s="302"/>
      <c r="J30" s="778">
        <v>-8.2849146235817854E-4</v>
      </c>
      <c r="K30" s="778">
        <v>-4.7401225570633859E-4</v>
      </c>
    </row>
    <row r="31" spans="1:11" ht="13.5" thickBot="1">
      <c r="B31" s="149" t="s">
        <v>563</v>
      </c>
      <c r="C31" s="56" t="s">
        <v>538</v>
      </c>
      <c r="D31" s="774">
        <v>7.7710612644112123E-2</v>
      </c>
      <c r="E31" s="775">
        <v>5.8112666175320432E-2</v>
      </c>
      <c r="F31" s="775">
        <v>3.1856246841766342E-2</v>
      </c>
      <c r="G31" s="775">
        <v>5.523929366894046E-2</v>
      </c>
      <c r="H31" s="776">
        <v>5.9520791870016312E-2</v>
      </c>
      <c r="I31" s="304"/>
      <c r="J31" s="779">
        <v>5.536142086270792E-2</v>
      </c>
      <c r="K31" s="776">
        <v>5.6248577487759681E-2</v>
      </c>
    </row>
    <row r="32" spans="1:11">
      <c r="B32" s="148" t="s">
        <v>564</v>
      </c>
      <c r="C32" s="147" t="s">
        <v>538</v>
      </c>
      <c r="D32" s="777">
        <v>8.1497591670352032E-2</v>
      </c>
      <c r="E32" s="777">
        <v>1.9637986600766776E-2</v>
      </c>
      <c r="F32" s="777">
        <v>3.1655825932511268E-2</v>
      </c>
      <c r="G32" s="777">
        <v>-1.5137793994019553E-2</v>
      </c>
      <c r="H32" s="777">
        <v>1.5554731786583641E-3</v>
      </c>
      <c r="I32" s="302"/>
      <c r="J32" s="780">
        <v>4.3773698135154283E-2</v>
      </c>
      <c r="K32" s="780">
        <v>2.223046207331289E-2</v>
      </c>
    </row>
    <row r="33" spans="1:12" ht="13.5" thickBot="1">
      <c r="B33" s="148" t="s">
        <v>566</v>
      </c>
      <c r="C33" s="147" t="s">
        <v>538</v>
      </c>
      <c r="D33" s="777">
        <v>-8.6551859939711061E-3</v>
      </c>
      <c r="E33" s="777">
        <v>2.164702664507333E-3</v>
      </c>
      <c r="F33" s="777">
        <v>1.5589627579042022E-3</v>
      </c>
      <c r="G33" s="777">
        <v>1.0709868615577638E-3</v>
      </c>
      <c r="H33" s="777">
        <v>8.34052116318667E-4</v>
      </c>
      <c r="I33" s="302"/>
      <c r="J33" s="781">
        <v>-1.5393781087644001E-3</v>
      </c>
      <c r="K33" s="781">
        <v>-4.7449089188604304E-4</v>
      </c>
    </row>
    <row r="34" spans="1:12" ht="13.5" thickBot="1">
      <c r="B34" s="149" t="s">
        <v>568</v>
      </c>
      <c r="C34" s="56" t="s">
        <v>538</v>
      </c>
      <c r="D34" s="774">
        <v>0.15055301832049303</v>
      </c>
      <c r="E34" s="775">
        <v>7.991535544059454E-2</v>
      </c>
      <c r="F34" s="775">
        <v>6.5071035532181826E-2</v>
      </c>
      <c r="G34" s="775">
        <v>4.1172486536478675E-2</v>
      </c>
      <c r="H34" s="776">
        <v>6.1910317164993345E-2</v>
      </c>
      <c r="I34" s="304"/>
      <c r="J34" s="779">
        <v>9.759574088909781E-2</v>
      </c>
      <c r="K34" s="776">
        <v>7.8004548669186533E-2</v>
      </c>
    </row>
    <row r="38" spans="1:12">
      <c r="B38" s="299" t="s">
        <v>555</v>
      </c>
      <c r="C38" s="36"/>
      <c r="D38" s="36"/>
      <c r="E38" s="36"/>
      <c r="F38" s="36"/>
      <c r="G38" s="36"/>
      <c r="H38" s="36"/>
      <c r="I38" s="300"/>
      <c r="J38" s="36"/>
      <c r="K38" s="36"/>
      <c r="L38" s="36"/>
    </row>
    <row r="39" spans="1:12">
      <c r="B39" s="301"/>
      <c r="I39" s="10"/>
    </row>
    <row r="40" spans="1:12">
      <c r="B40" s="148" t="s">
        <v>537</v>
      </c>
      <c r="C40" s="147" t="s">
        <v>538</v>
      </c>
      <c r="D40" s="772">
        <v>5.539533991434676E-2</v>
      </c>
      <c r="E40" s="772">
        <v>5.3435010516232881E-2</v>
      </c>
      <c r="F40" s="772">
        <v>5.3190080668322579E-2</v>
      </c>
      <c r="G40" s="772">
        <v>5.6942317196851569E-2</v>
      </c>
      <c r="H40" s="772">
        <v>5.9365850920039341E-2</v>
      </c>
      <c r="I40" s="782"/>
      <c r="J40" s="783">
        <v>5.39477370943355E-2</v>
      </c>
      <c r="K40" s="778">
        <v>5.5685354944396429E-2</v>
      </c>
    </row>
    <row r="41" spans="1:12">
      <c r="B41" s="148" t="s">
        <v>560</v>
      </c>
      <c r="C41" s="147" t="s">
        <v>538</v>
      </c>
      <c r="D41" s="772">
        <v>2.0783526260805648E-2</v>
      </c>
      <c r="E41" s="772">
        <v>-4.6851311585817549E-3</v>
      </c>
      <c r="F41" s="772">
        <v>-3.3244460378787408E-2</v>
      </c>
      <c r="G41" s="772">
        <v>-7.2677294848067066E-3</v>
      </c>
      <c r="H41" s="772">
        <v>-9.6806358902783909E-3</v>
      </c>
      <c r="I41" s="782"/>
      <c r="J41" s="783">
        <v>-6.9365304142750724E-3</v>
      </c>
      <c r="K41" s="778">
        <v>-7.5737846989038559E-3</v>
      </c>
    </row>
    <row r="42" spans="1:12">
      <c r="A42" s="303" t="s">
        <v>539</v>
      </c>
      <c r="B42" s="148" t="s">
        <v>561</v>
      </c>
      <c r="C42" s="147" t="s">
        <v>538</v>
      </c>
      <c r="D42" s="772">
        <v>0</v>
      </c>
      <c r="E42" s="772">
        <v>0</v>
      </c>
      <c r="F42" s="772">
        <v>0</v>
      </c>
      <c r="G42" s="772">
        <v>0</v>
      </c>
      <c r="H42" s="772">
        <v>0</v>
      </c>
      <c r="I42" s="782"/>
      <c r="J42" s="783">
        <v>0</v>
      </c>
      <c r="K42" s="778">
        <v>0</v>
      </c>
    </row>
    <row r="43" spans="1:12">
      <c r="A43" s="303" t="s">
        <v>540</v>
      </c>
      <c r="B43" s="148" t="s">
        <v>96</v>
      </c>
      <c r="C43" s="147" t="s">
        <v>538</v>
      </c>
      <c r="D43" s="772">
        <v>4.3183055473632748E-4</v>
      </c>
      <c r="E43" s="772">
        <v>8.6747650573967849E-4</v>
      </c>
      <c r="F43" s="772">
        <v>1.4609448760351741E-3</v>
      </c>
      <c r="G43" s="772">
        <v>4.7340514711105932E-4</v>
      </c>
      <c r="H43" s="772">
        <v>4.6725278900408806E-4</v>
      </c>
      <c r="I43" s="782"/>
      <c r="J43" s="783">
        <v>9.4284880433757087E-4</v>
      </c>
      <c r="K43" s="778">
        <v>7.4801236192667271E-4</v>
      </c>
    </row>
    <row r="44" spans="1:12">
      <c r="A44" s="303" t="s">
        <v>541</v>
      </c>
      <c r="B44" s="148" t="s">
        <v>97</v>
      </c>
      <c r="C44" s="147" t="s">
        <v>538</v>
      </c>
      <c r="D44" s="772">
        <v>7.4566769091715431E-4</v>
      </c>
      <c r="E44" s="772">
        <v>9.1577232375120296E-4</v>
      </c>
      <c r="F44" s="772">
        <v>2.5374918339068288E-3</v>
      </c>
      <c r="G44" s="772">
        <v>3.3105221937476509E-3</v>
      </c>
      <c r="H44" s="772">
        <v>3.8817025446514614E-3</v>
      </c>
      <c r="I44" s="782"/>
      <c r="J44" s="783">
        <v>1.4333830869609581E-3</v>
      </c>
      <c r="K44" s="778">
        <v>2.3258841516940448E-3</v>
      </c>
    </row>
    <row r="45" spans="1:12">
      <c r="A45" s="303" t="s">
        <v>542</v>
      </c>
      <c r="B45" s="148" t="s">
        <v>98</v>
      </c>
      <c r="C45" s="147" t="s">
        <v>538</v>
      </c>
      <c r="D45" s="772">
        <v>3.9670671354858486E-3</v>
      </c>
      <c r="E45" s="772">
        <v>3.2774057805978786E-3</v>
      </c>
      <c r="F45" s="772">
        <v>3.7454146636394518E-3</v>
      </c>
      <c r="G45" s="772">
        <v>1.486450738978354E-3</v>
      </c>
      <c r="H45" s="772">
        <v>1.4643468780993615E-3</v>
      </c>
      <c r="I45" s="782"/>
      <c r="J45" s="783">
        <v>3.652420943222396E-3</v>
      </c>
      <c r="K45" s="778">
        <v>2.7547670493010003E-3</v>
      </c>
    </row>
    <row r="46" spans="1:12">
      <c r="A46" s="303" t="s">
        <v>543</v>
      </c>
      <c r="B46" s="148" t="s">
        <v>99</v>
      </c>
      <c r="C46" s="147" t="s">
        <v>538</v>
      </c>
      <c r="D46" s="772">
        <v>0</v>
      </c>
      <c r="E46" s="772">
        <v>0</v>
      </c>
      <c r="F46" s="772">
        <v>0</v>
      </c>
      <c r="G46" s="772">
        <v>0</v>
      </c>
      <c r="H46" s="772">
        <v>0</v>
      </c>
      <c r="I46" s="782"/>
      <c r="J46" s="783">
        <v>0</v>
      </c>
      <c r="K46" s="778">
        <v>0</v>
      </c>
    </row>
    <row r="47" spans="1:12">
      <c r="A47" s="303" t="s">
        <v>544</v>
      </c>
      <c r="B47" s="148" t="s">
        <v>100</v>
      </c>
      <c r="C47" s="147" t="s">
        <v>538</v>
      </c>
      <c r="D47" s="772">
        <v>0</v>
      </c>
      <c r="E47" s="772">
        <v>1.9952946224855287E-3</v>
      </c>
      <c r="F47" s="772">
        <v>0</v>
      </c>
      <c r="G47" s="772">
        <v>0</v>
      </c>
      <c r="H47" s="772">
        <v>5.7441792830337504E-3</v>
      </c>
      <c r="I47" s="782"/>
      <c r="J47" s="783">
        <v>6.8509628342153814E-4</v>
      </c>
      <c r="K47" s="778">
        <v>1.5945770047175989E-3</v>
      </c>
    </row>
    <row r="48" spans="1:12">
      <c r="A48" s="303" t="s">
        <v>545</v>
      </c>
      <c r="B48" s="148" t="s">
        <v>101</v>
      </c>
      <c r="C48" s="147" t="s">
        <v>538</v>
      </c>
      <c r="D48" s="772">
        <v>3.8172378986837729E-4</v>
      </c>
      <c r="E48" s="772">
        <v>2.0751544578273941E-3</v>
      </c>
      <c r="F48" s="772">
        <v>3.6194909303771438E-3</v>
      </c>
      <c r="G48" s="772">
        <v>2.3137676565053019E-3</v>
      </c>
      <c r="H48" s="772">
        <v>2.8546225078218499E-3</v>
      </c>
      <c r="I48" s="782"/>
      <c r="J48" s="783">
        <v>2.1003138234680233E-3</v>
      </c>
      <c r="K48" s="778">
        <v>2.3005557588267798E-3</v>
      </c>
    </row>
    <row r="49" spans="1:11">
      <c r="A49" s="303" t="s">
        <v>546</v>
      </c>
      <c r="B49" s="148" t="s">
        <v>102</v>
      </c>
      <c r="C49" s="147" t="s">
        <v>538</v>
      </c>
      <c r="D49" s="772">
        <v>0</v>
      </c>
      <c r="E49" s="772">
        <v>0</v>
      </c>
      <c r="F49" s="772">
        <v>0</v>
      </c>
      <c r="G49" s="772">
        <v>0</v>
      </c>
      <c r="H49" s="772">
        <v>0</v>
      </c>
      <c r="I49" s="782"/>
      <c r="J49" s="783">
        <v>0</v>
      </c>
      <c r="K49" s="778">
        <v>0</v>
      </c>
    </row>
    <row r="50" spans="1:11">
      <c r="A50" s="303" t="s">
        <v>547</v>
      </c>
      <c r="B50" s="148" t="s">
        <v>103</v>
      </c>
      <c r="C50" s="147" t="s">
        <v>538</v>
      </c>
      <c r="D50" s="772">
        <v>0</v>
      </c>
      <c r="E50" s="772">
        <v>0</v>
      </c>
      <c r="F50" s="772">
        <v>0</v>
      </c>
      <c r="G50" s="772">
        <v>0</v>
      </c>
      <c r="H50" s="772">
        <v>0</v>
      </c>
      <c r="I50" s="782"/>
      <c r="J50" s="783">
        <v>0</v>
      </c>
      <c r="K50" s="778">
        <v>0</v>
      </c>
    </row>
    <row r="51" spans="1:11">
      <c r="A51" s="303" t="s">
        <v>547</v>
      </c>
      <c r="B51" s="148" t="s">
        <v>707</v>
      </c>
      <c r="C51" s="147" t="s">
        <v>538</v>
      </c>
      <c r="D51" s="772">
        <v>-1.0626182698917606E-5</v>
      </c>
      <c r="E51" s="772">
        <v>-1.1124173572853834E-4</v>
      </c>
      <c r="F51" s="772">
        <v>-1.4385172519322339E-4</v>
      </c>
      <c r="G51" s="772">
        <v>0</v>
      </c>
      <c r="H51" s="772">
        <v>0</v>
      </c>
      <c r="I51" s="782"/>
      <c r="J51" s="783">
        <v>-9.1963452913838907E-5</v>
      </c>
      <c r="K51" s="778">
        <v>-5.4045321820758053E-5</v>
      </c>
    </row>
    <row r="52" spans="1:11">
      <c r="A52" s="303" t="s">
        <v>548</v>
      </c>
      <c r="B52" s="148" t="s">
        <v>712</v>
      </c>
      <c r="C52" s="147" t="s">
        <v>538</v>
      </c>
      <c r="D52" s="772">
        <v>0</v>
      </c>
      <c r="E52" s="772">
        <v>0</v>
      </c>
      <c r="F52" s="772">
        <v>0</v>
      </c>
      <c r="G52" s="772">
        <v>0</v>
      </c>
      <c r="H52" s="772">
        <v>0</v>
      </c>
      <c r="I52" s="782"/>
      <c r="J52" s="783">
        <v>0</v>
      </c>
      <c r="K52" s="778">
        <v>0</v>
      </c>
    </row>
    <row r="53" spans="1:11">
      <c r="A53" s="303" t="s">
        <v>549</v>
      </c>
      <c r="B53" s="225" t="s">
        <v>718</v>
      </c>
      <c r="C53" s="147" t="s">
        <v>538</v>
      </c>
      <c r="D53" s="772">
        <v>-1.4094890481431396E-5</v>
      </c>
      <c r="E53" s="772">
        <v>-1.2604688175982332E-5</v>
      </c>
      <c r="F53" s="772">
        <v>-3.136685671312336E-5</v>
      </c>
      <c r="G53" s="772">
        <v>0</v>
      </c>
      <c r="H53" s="772">
        <v>0</v>
      </c>
      <c r="I53" s="782"/>
      <c r="J53" s="783">
        <v>-1.9649331052808425E-5</v>
      </c>
      <c r="K53" s="778">
        <v>-1.1547570112516298E-5</v>
      </c>
    </row>
    <row r="54" spans="1:11">
      <c r="A54" s="303" t="s">
        <v>550</v>
      </c>
      <c r="B54" s="148" t="s">
        <v>982</v>
      </c>
      <c r="C54" s="147" t="s">
        <v>538</v>
      </c>
      <c r="D54" s="772">
        <v>0</v>
      </c>
      <c r="E54" s="772">
        <v>0</v>
      </c>
      <c r="F54" s="772">
        <v>0</v>
      </c>
      <c r="G54" s="772">
        <v>0</v>
      </c>
      <c r="H54" s="772">
        <v>0</v>
      </c>
      <c r="I54" s="782"/>
      <c r="J54" s="783">
        <v>0</v>
      </c>
      <c r="K54" s="778">
        <v>0</v>
      </c>
    </row>
    <row r="55" spans="1:11">
      <c r="A55" s="303" t="s">
        <v>551</v>
      </c>
      <c r="B55" s="148" t="s">
        <v>982</v>
      </c>
      <c r="C55" s="147" t="s">
        <v>538</v>
      </c>
      <c r="D55" s="772">
        <v>0</v>
      </c>
      <c r="E55" s="772">
        <v>0</v>
      </c>
      <c r="F55" s="772">
        <v>0</v>
      </c>
      <c r="G55" s="772">
        <v>0</v>
      </c>
      <c r="H55" s="772">
        <v>0</v>
      </c>
      <c r="I55" s="782"/>
      <c r="J55" s="783">
        <v>0</v>
      </c>
      <c r="K55" s="778">
        <v>0</v>
      </c>
    </row>
    <row r="56" spans="1:11">
      <c r="A56" s="303" t="s">
        <v>552</v>
      </c>
      <c r="B56" s="148" t="s">
        <v>982</v>
      </c>
      <c r="C56" s="147" t="s">
        <v>538</v>
      </c>
      <c r="D56" s="772">
        <v>0</v>
      </c>
      <c r="E56" s="772">
        <v>0</v>
      </c>
      <c r="F56" s="772">
        <v>0</v>
      </c>
      <c r="G56" s="772">
        <v>0</v>
      </c>
      <c r="H56" s="772">
        <v>0</v>
      </c>
      <c r="I56" s="782"/>
      <c r="J56" s="783">
        <v>0</v>
      </c>
      <c r="K56" s="778">
        <v>0</v>
      </c>
    </row>
    <row r="57" spans="1:11">
      <c r="A57" s="303" t="s">
        <v>553</v>
      </c>
      <c r="B57" s="148" t="s">
        <v>982</v>
      </c>
      <c r="C57" s="147" t="s">
        <v>538</v>
      </c>
      <c r="D57" s="772">
        <v>0</v>
      </c>
      <c r="E57" s="772">
        <v>0</v>
      </c>
      <c r="F57" s="772">
        <v>0</v>
      </c>
      <c r="G57" s="772">
        <v>0</v>
      </c>
      <c r="H57" s="772">
        <v>0</v>
      </c>
      <c r="I57" s="782"/>
      <c r="J57" s="783">
        <v>0</v>
      </c>
      <c r="K57" s="778">
        <v>0</v>
      </c>
    </row>
    <row r="58" spans="1:11">
      <c r="A58" s="303" t="s">
        <v>554</v>
      </c>
      <c r="B58" s="148" t="s">
        <v>982</v>
      </c>
      <c r="C58" s="147" t="s">
        <v>538</v>
      </c>
      <c r="D58" s="772">
        <v>0</v>
      </c>
      <c r="E58" s="772">
        <v>0</v>
      </c>
      <c r="F58" s="772">
        <v>0</v>
      </c>
      <c r="G58" s="772">
        <v>0</v>
      </c>
      <c r="H58" s="772">
        <v>0</v>
      </c>
      <c r="I58" s="782"/>
      <c r="J58" s="783">
        <v>0</v>
      </c>
      <c r="K58" s="778">
        <v>0</v>
      </c>
    </row>
    <row r="59" spans="1:11" ht="13.5" thickBot="1">
      <c r="B59" s="148" t="s">
        <v>562</v>
      </c>
      <c r="C59" s="147" t="s">
        <v>538</v>
      </c>
      <c r="D59" s="773">
        <v>-2.0240184797808855E-4</v>
      </c>
      <c r="E59" s="773">
        <v>-2.1826314772808064E-3</v>
      </c>
      <c r="F59" s="773">
        <v>-2.9126813328815486E-5</v>
      </c>
      <c r="G59" s="773">
        <v>0</v>
      </c>
      <c r="H59" s="773">
        <v>0</v>
      </c>
      <c r="I59" s="782"/>
      <c r="J59" s="783">
        <v>-8.2146931925420729E-4</v>
      </c>
      <c r="K59" s="778">
        <v>-4.8276323167821983E-4</v>
      </c>
    </row>
    <row r="60" spans="1:11" ht="13.5" thickBot="1">
      <c r="B60" s="149" t="s">
        <v>563</v>
      </c>
      <c r="C60" s="56" t="s">
        <v>538</v>
      </c>
      <c r="D60" s="774">
        <v>8.1478032425001679E-2</v>
      </c>
      <c r="E60" s="775">
        <v>5.557450514686748E-2</v>
      </c>
      <c r="F60" s="775">
        <v>3.1104617198258612E-2</v>
      </c>
      <c r="G60" s="775">
        <v>5.7258733448387229E-2</v>
      </c>
      <c r="H60" s="776">
        <v>6.4097319032371466E-2</v>
      </c>
      <c r="I60" s="784"/>
      <c r="J60" s="779">
        <v>5.4892187518250056E-2</v>
      </c>
      <c r="K60" s="776">
        <v>5.7287010448347178E-2</v>
      </c>
    </row>
    <row r="61" spans="1:11">
      <c r="B61" s="148" t="s">
        <v>556</v>
      </c>
      <c r="C61" s="147" t="s">
        <v>538</v>
      </c>
      <c r="D61" s="777">
        <v>8.6579729595631358E-2</v>
      </c>
      <c r="E61" s="777">
        <v>1.9593000725070298E-2</v>
      </c>
      <c r="F61" s="777">
        <v>3.1163653192128233E-2</v>
      </c>
      <c r="G61" s="777">
        <v>-1.722634172111592E-2</v>
      </c>
      <c r="H61" s="777">
        <v>-6.9797087303758842E-4</v>
      </c>
      <c r="I61" s="782"/>
      <c r="J61" s="780">
        <v>4.411668313146188E-2</v>
      </c>
      <c r="K61" s="780">
        <v>2.2253640957183643E-2</v>
      </c>
    </row>
    <row r="62" spans="1:11" ht="13.5" thickBot="1">
      <c r="B62" s="148" t="s">
        <v>557</v>
      </c>
      <c r="C62" s="147" t="s">
        <v>538</v>
      </c>
      <c r="D62" s="785">
        <v>-9.3575716817706923E-3</v>
      </c>
      <c r="E62" s="785">
        <v>1.8669724818713993E-3</v>
      </c>
      <c r="F62" s="785">
        <v>1.4584979149676273E-3</v>
      </c>
      <c r="G62" s="785">
        <v>1.4939249802099054E-3</v>
      </c>
      <c r="H62" s="785">
        <v>1.4914429346673838E-3</v>
      </c>
      <c r="I62" s="782"/>
      <c r="J62" s="781">
        <v>-1.7048313466917885E-3</v>
      </c>
      <c r="K62" s="781">
        <v>-3.8644352136225939E-4</v>
      </c>
    </row>
    <row r="63" spans="1:11" ht="13.5" thickBot="1">
      <c r="B63" s="149" t="s">
        <v>568</v>
      </c>
      <c r="C63" s="56" t="s">
        <v>538</v>
      </c>
      <c r="D63" s="774">
        <v>0.15870019033886235</v>
      </c>
      <c r="E63" s="775">
        <v>7.703447835380918E-2</v>
      </c>
      <c r="F63" s="775">
        <v>6.3726768305354481E-2</v>
      </c>
      <c r="G63" s="775">
        <v>4.152631670748122E-2</v>
      </c>
      <c r="H63" s="776">
        <v>6.4890791094001254E-2</v>
      </c>
      <c r="I63" s="784"/>
      <c r="J63" s="779">
        <v>9.7304039303020146E-2</v>
      </c>
      <c r="K63" s="776">
        <v>7.9154207884168562E-2</v>
      </c>
    </row>
    <row r="64" spans="1:11">
      <c r="B64" s="55"/>
      <c r="C64" s="56"/>
      <c r="D64" s="57"/>
      <c r="E64" s="57"/>
      <c r="F64" s="57"/>
      <c r="G64" s="57"/>
      <c r="H64" s="57"/>
      <c r="I64" s="304"/>
      <c r="J64" s="57"/>
      <c r="K64" s="57"/>
    </row>
    <row r="65" spans="1:12">
      <c r="B65" s="55"/>
      <c r="C65" s="56"/>
      <c r="D65" s="57"/>
      <c r="E65" s="57"/>
      <c r="F65" s="57"/>
      <c r="G65" s="57"/>
      <c r="H65" s="57"/>
      <c r="I65" s="304"/>
      <c r="J65" s="57"/>
      <c r="K65" s="57"/>
    </row>
    <row r="66" spans="1:12">
      <c r="B66" s="60" t="s">
        <v>558</v>
      </c>
      <c r="C66" s="61"/>
      <c r="D66" s="62"/>
      <c r="E66" s="62"/>
      <c r="F66" s="62"/>
      <c r="G66" s="62"/>
      <c r="H66" s="62"/>
      <c r="I66" s="305"/>
      <c r="J66" s="62"/>
      <c r="K66" s="62"/>
      <c r="L66" s="36"/>
    </row>
    <row r="67" spans="1:12">
      <c r="B67" s="64" t="s">
        <v>992</v>
      </c>
      <c r="C67" s="63"/>
      <c r="D67" s="63"/>
      <c r="E67" s="63"/>
      <c r="F67" s="63"/>
      <c r="G67" s="63"/>
      <c r="H67" s="63"/>
      <c r="I67" s="63"/>
      <c r="J67" s="63"/>
      <c r="K67" s="63"/>
      <c r="L67" s="63"/>
    </row>
    <row r="69" spans="1:12">
      <c r="B69" s="306" t="s">
        <v>559</v>
      </c>
      <c r="C69" s="307" t="s">
        <v>20</v>
      </c>
      <c r="D69" s="30">
        <v>41.021052236926415</v>
      </c>
      <c r="E69" s="31">
        <v>44.482429545617904</v>
      </c>
      <c r="F69" s="31">
        <v>45.291551677819911</v>
      </c>
      <c r="G69" s="31">
        <v>48.112968390259674</v>
      </c>
      <c r="H69" s="31">
        <v>50.821184863613468</v>
      </c>
      <c r="I69" s="32"/>
      <c r="J69" s="18">
        <v>130.79503346036424</v>
      </c>
      <c r="K69" s="18">
        <v>229.72918671423739</v>
      </c>
      <c r="L69" s="32"/>
    </row>
    <row r="70" spans="1:12">
      <c r="B70" s="306" t="s">
        <v>560</v>
      </c>
      <c r="C70" s="307" t="s">
        <v>20</v>
      </c>
      <c r="D70" s="44">
        <v>15.390502481441342</v>
      </c>
      <c r="E70" s="44">
        <v>-3.9001773305589786</v>
      </c>
      <c r="F70" s="44">
        <v>-28.307781757958562</v>
      </c>
      <c r="G70" s="44">
        <v>-6.1408115472827518</v>
      </c>
      <c r="H70" s="44">
        <v>-8.2872792784495886</v>
      </c>
      <c r="I70" s="32"/>
      <c r="J70" s="18">
        <v>-16.817456607076199</v>
      </c>
      <c r="K70" s="18">
        <v>-31.245547432808539</v>
      </c>
      <c r="L70" s="32"/>
    </row>
    <row r="71" spans="1:12">
      <c r="A71" s="303" t="s">
        <v>539</v>
      </c>
      <c r="B71" s="306" t="s">
        <v>561</v>
      </c>
      <c r="C71" s="307" t="s">
        <v>20</v>
      </c>
      <c r="D71" s="41">
        <v>0</v>
      </c>
      <c r="E71" s="41">
        <v>0</v>
      </c>
      <c r="F71" s="41">
        <v>0</v>
      </c>
      <c r="G71" s="41">
        <v>0</v>
      </c>
      <c r="H71" s="41">
        <v>0</v>
      </c>
      <c r="I71" s="32"/>
      <c r="J71" s="18">
        <v>0</v>
      </c>
      <c r="K71" s="18">
        <v>0</v>
      </c>
      <c r="L71" s="32"/>
    </row>
    <row r="72" spans="1:12">
      <c r="A72" s="303" t="s">
        <v>540</v>
      </c>
      <c r="B72" s="224" t="s">
        <v>96</v>
      </c>
      <c r="C72" s="307" t="s">
        <v>20</v>
      </c>
      <c r="D72" s="41">
        <v>0.31977678575002372</v>
      </c>
      <c r="E72" s="41">
        <v>0.7221382044515865</v>
      </c>
      <c r="F72" s="41">
        <v>1.244</v>
      </c>
      <c r="G72" s="41">
        <v>0.4</v>
      </c>
      <c r="H72" s="41">
        <v>0.4</v>
      </c>
      <c r="I72" s="308"/>
      <c r="J72" s="18">
        <v>2.2859149902016105</v>
      </c>
      <c r="K72" s="18">
        <v>3.0859149902016103</v>
      </c>
      <c r="L72" s="32"/>
    </row>
    <row r="73" spans="1:12">
      <c r="A73" s="303" t="s">
        <v>541</v>
      </c>
      <c r="B73" s="224" t="s">
        <v>97</v>
      </c>
      <c r="C73" s="307" t="s">
        <v>20</v>
      </c>
      <c r="D73" s="41">
        <v>0.55217773458555719</v>
      </c>
      <c r="E73" s="41">
        <v>0.76234246943237083</v>
      </c>
      <c r="F73" s="41">
        <v>2.1606837418444083</v>
      </c>
      <c r="G73" s="41">
        <v>2.7972000000000112</v>
      </c>
      <c r="H73" s="41">
        <v>3.323</v>
      </c>
      <c r="I73" s="308"/>
      <c r="J73" s="18">
        <v>3.4752039458623365</v>
      </c>
      <c r="K73" s="18">
        <v>9.5954039458623477</v>
      </c>
      <c r="L73" s="32"/>
    </row>
    <row r="74" spans="1:12">
      <c r="A74" s="303" t="s">
        <v>542</v>
      </c>
      <c r="B74" s="224" t="s">
        <v>98</v>
      </c>
      <c r="C74" s="307" t="s">
        <v>20</v>
      </c>
      <c r="D74" s="41">
        <v>2.9376707218293099</v>
      </c>
      <c r="E74" s="41">
        <v>2.7283043517612438</v>
      </c>
      <c r="F74" s="41">
        <v>3.1892345275971246</v>
      </c>
      <c r="G74" s="41">
        <v>1.255965</v>
      </c>
      <c r="H74" s="41">
        <v>1.2535799999999999</v>
      </c>
      <c r="I74" s="308"/>
      <c r="J74" s="18">
        <v>8.8552096011876777</v>
      </c>
      <c r="K74" s="18">
        <v>11.364754601187677</v>
      </c>
      <c r="L74" s="32"/>
    </row>
    <row r="75" spans="1:12">
      <c r="A75" s="303" t="s">
        <v>543</v>
      </c>
      <c r="B75" s="224" t="s">
        <v>99</v>
      </c>
      <c r="C75" s="307" t="s">
        <v>20</v>
      </c>
      <c r="D75" s="41">
        <v>0</v>
      </c>
      <c r="E75" s="41">
        <v>0</v>
      </c>
      <c r="F75" s="41">
        <v>0</v>
      </c>
      <c r="G75" s="41">
        <v>0</v>
      </c>
      <c r="H75" s="41">
        <v>0</v>
      </c>
      <c r="I75" s="308"/>
      <c r="J75" s="18">
        <v>0</v>
      </c>
      <c r="K75" s="18">
        <v>0</v>
      </c>
      <c r="L75" s="32"/>
    </row>
    <row r="76" spans="1:12">
      <c r="A76" s="303" t="s">
        <v>544</v>
      </c>
      <c r="B76" s="224" t="s">
        <v>100</v>
      </c>
      <c r="C76" s="307" t="s">
        <v>20</v>
      </c>
      <c r="D76" s="41">
        <v>0</v>
      </c>
      <c r="E76" s="41">
        <v>1.661</v>
      </c>
      <c r="F76" s="41">
        <v>0</v>
      </c>
      <c r="G76" s="41">
        <v>0</v>
      </c>
      <c r="H76" s="41">
        <v>4.9174060964104758</v>
      </c>
      <c r="I76" s="308"/>
      <c r="J76" s="18">
        <v>1.661</v>
      </c>
      <c r="K76" s="18">
        <v>6.5784060964104754</v>
      </c>
      <c r="L76" s="32"/>
    </row>
    <row r="77" spans="1:12">
      <c r="A77" s="303" t="s">
        <v>545</v>
      </c>
      <c r="B77" s="224" t="s">
        <v>101</v>
      </c>
      <c r="C77" s="307" t="s">
        <v>20</v>
      </c>
      <c r="D77" s="41">
        <v>0.28267199999999998</v>
      </c>
      <c r="E77" s="41">
        <v>1.7274800000000001</v>
      </c>
      <c r="F77" s="41">
        <v>3.0820099999999999</v>
      </c>
      <c r="G77" s="41">
        <v>1.9549999999999998</v>
      </c>
      <c r="H77" s="41">
        <v>2.4437499999999996</v>
      </c>
      <c r="I77" s="308"/>
      <c r="J77" s="18">
        <v>5.0921620000000001</v>
      </c>
      <c r="K77" s="18">
        <v>9.4909119999999998</v>
      </c>
      <c r="L77" s="32"/>
    </row>
    <row r="78" spans="1:12">
      <c r="A78" s="303" t="s">
        <v>546</v>
      </c>
      <c r="B78" s="224" t="s">
        <v>102</v>
      </c>
      <c r="C78" s="307" t="s">
        <v>20</v>
      </c>
      <c r="D78" s="41">
        <v>0</v>
      </c>
      <c r="E78" s="41">
        <v>0</v>
      </c>
      <c r="F78" s="41">
        <v>0</v>
      </c>
      <c r="G78" s="41">
        <v>0</v>
      </c>
      <c r="H78" s="41">
        <v>0</v>
      </c>
      <c r="I78" s="302"/>
      <c r="J78" s="18">
        <v>0</v>
      </c>
      <c r="K78" s="18">
        <v>0</v>
      </c>
      <c r="L78" s="32"/>
    </row>
    <row r="79" spans="1:12">
      <c r="A79" s="303" t="s">
        <v>547</v>
      </c>
      <c r="B79" s="224" t="s">
        <v>103</v>
      </c>
      <c r="C79" s="307" t="s">
        <v>20</v>
      </c>
      <c r="D79" s="41">
        <v>0</v>
      </c>
      <c r="E79" s="41">
        <v>0</v>
      </c>
      <c r="F79" s="41">
        <v>0</v>
      </c>
      <c r="G79" s="41">
        <v>0</v>
      </c>
      <c r="H79" s="41">
        <v>0</v>
      </c>
      <c r="I79" s="302"/>
      <c r="J79" s="18">
        <v>0</v>
      </c>
      <c r="K79" s="18">
        <v>0</v>
      </c>
      <c r="L79" s="32"/>
    </row>
    <row r="80" spans="1:12">
      <c r="A80" s="303" t="s">
        <v>547</v>
      </c>
      <c r="B80" s="224" t="s">
        <v>707</v>
      </c>
      <c r="C80" s="307" t="s">
        <v>20</v>
      </c>
      <c r="D80" s="41">
        <v>-7.8688423294344736E-3</v>
      </c>
      <c r="E80" s="41">
        <v>-9.2604130218589945E-2</v>
      </c>
      <c r="F80" s="41">
        <v>-0.12249027945942939</v>
      </c>
      <c r="G80" s="41">
        <v>0</v>
      </c>
      <c r="H80" s="41">
        <v>0</v>
      </c>
      <c r="I80" s="32"/>
      <c r="J80" s="18">
        <v>-0.22296325200745382</v>
      </c>
      <c r="K80" s="18">
        <v>-0.22296325200745382</v>
      </c>
      <c r="L80" s="32"/>
    </row>
    <row r="81" spans="1:12">
      <c r="A81" s="303" t="s">
        <v>548</v>
      </c>
      <c r="B81" s="224" t="s">
        <v>712</v>
      </c>
      <c r="C81" s="307" t="s">
        <v>20</v>
      </c>
      <c r="D81" s="41">
        <v>0</v>
      </c>
      <c r="E81" s="41">
        <v>0</v>
      </c>
      <c r="F81" s="41">
        <v>0</v>
      </c>
      <c r="G81" s="41">
        <v>0</v>
      </c>
      <c r="H81" s="41">
        <v>0</v>
      </c>
      <c r="I81" s="32"/>
      <c r="J81" s="18">
        <v>0</v>
      </c>
      <c r="K81" s="18">
        <v>0</v>
      </c>
      <c r="L81" s="32"/>
    </row>
    <row r="82" spans="1:12">
      <c r="A82" s="303" t="s">
        <v>549</v>
      </c>
      <c r="B82" s="224" t="s">
        <v>718</v>
      </c>
      <c r="C82" s="307" t="s">
        <v>20</v>
      </c>
      <c r="D82" s="41">
        <v>-1.0437470725995317E-2</v>
      </c>
      <c r="E82" s="41">
        <v>-1.0492880010986196E-2</v>
      </c>
      <c r="F82" s="41">
        <v>-2.6708995247666002E-2</v>
      </c>
      <c r="G82" s="41">
        <v>0</v>
      </c>
      <c r="H82" s="41">
        <v>0</v>
      </c>
      <c r="I82" s="32"/>
      <c r="J82" s="18">
        <v>-4.7639345984647516E-2</v>
      </c>
      <c r="K82" s="18">
        <v>-4.7639345984647516E-2</v>
      </c>
      <c r="L82" s="32"/>
    </row>
    <row r="83" spans="1:12">
      <c r="A83" s="303" t="s">
        <v>550</v>
      </c>
      <c r="B83" s="224" t="s">
        <v>982</v>
      </c>
      <c r="C83" s="307" t="s">
        <v>20</v>
      </c>
      <c r="D83" s="42">
        <v>0</v>
      </c>
      <c r="E83" s="42">
        <v>0</v>
      </c>
      <c r="F83" s="42">
        <v>0</v>
      </c>
      <c r="G83" s="42">
        <v>0</v>
      </c>
      <c r="H83" s="42">
        <v>0</v>
      </c>
      <c r="I83" s="32"/>
      <c r="J83" s="18">
        <v>0</v>
      </c>
      <c r="K83" s="18">
        <v>0</v>
      </c>
      <c r="L83" s="32"/>
    </row>
    <row r="84" spans="1:12">
      <c r="A84" s="303" t="s">
        <v>551</v>
      </c>
      <c r="B84" s="224" t="s">
        <v>982</v>
      </c>
      <c r="C84" s="307" t="s">
        <v>20</v>
      </c>
      <c r="D84" s="42">
        <v>0</v>
      </c>
      <c r="E84" s="42">
        <v>0</v>
      </c>
      <c r="F84" s="42">
        <v>0</v>
      </c>
      <c r="G84" s="42">
        <v>0</v>
      </c>
      <c r="H84" s="42">
        <v>0</v>
      </c>
      <c r="I84" s="32"/>
      <c r="J84" s="18">
        <v>0</v>
      </c>
      <c r="K84" s="18">
        <v>0</v>
      </c>
      <c r="L84" s="32"/>
    </row>
    <row r="85" spans="1:12">
      <c r="A85" s="303" t="s">
        <v>552</v>
      </c>
      <c r="B85" s="224" t="s">
        <v>982</v>
      </c>
      <c r="C85" s="307" t="s">
        <v>20</v>
      </c>
      <c r="D85" s="42">
        <v>0</v>
      </c>
      <c r="E85" s="42">
        <v>0</v>
      </c>
      <c r="F85" s="42">
        <v>0</v>
      </c>
      <c r="G85" s="42">
        <v>0</v>
      </c>
      <c r="H85" s="42">
        <v>0</v>
      </c>
      <c r="I85" s="32"/>
      <c r="J85" s="18">
        <v>0</v>
      </c>
      <c r="K85" s="18">
        <v>0</v>
      </c>
      <c r="L85" s="32"/>
    </row>
    <row r="86" spans="1:12">
      <c r="A86" s="303" t="s">
        <v>553</v>
      </c>
      <c r="B86" s="224" t="s">
        <v>982</v>
      </c>
      <c r="C86" s="307" t="s">
        <v>20</v>
      </c>
      <c r="D86" s="42">
        <v>0</v>
      </c>
      <c r="E86" s="42">
        <v>0</v>
      </c>
      <c r="F86" s="42">
        <v>0</v>
      </c>
      <c r="G86" s="42">
        <v>0</v>
      </c>
      <c r="H86" s="42">
        <v>0</v>
      </c>
      <c r="I86" s="32"/>
      <c r="J86" s="18">
        <v>0</v>
      </c>
      <c r="K86" s="18">
        <v>0</v>
      </c>
      <c r="L86" s="32"/>
    </row>
    <row r="87" spans="1:12">
      <c r="A87" s="303" t="s">
        <v>554</v>
      </c>
      <c r="B87" s="224" t="s">
        <v>982</v>
      </c>
      <c r="C87" s="307" t="s">
        <v>20</v>
      </c>
      <c r="D87" s="42">
        <v>0</v>
      </c>
      <c r="E87" s="42">
        <v>0</v>
      </c>
      <c r="F87" s="42">
        <v>0</v>
      </c>
      <c r="G87" s="42">
        <v>0</v>
      </c>
      <c r="H87" s="42">
        <v>0</v>
      </c>
      <c r="I87" s="32"/>
      <c r="J87" s="18">
        <v>0</v>
      </c>
      <c r="K87" s="18">
        <v>0</v>
      </c>
      <c r="L87" s="32"/>
    </row>
    <row r="88" spans="1:12" ht="13.5" thickBot="1">
      <c r="B88" s="306" t="s">
        <v>562</v>
      </c>
      <c r="C88" s="307" t="s">
        <v>20</v>
      </c>
      <c r="D88" s="42">
        <v>-0.14988150251623053</v>
      </c>
      <c r="E88" s="42">
        <v>-1.8169501600958247</v>
      </c>
      <c r="F88" s="42">
        <v>-2.4801589967843585E-2</v>
      </c>
      <c r="G88" s="42">
        <v>0</v>
      </c>
      <c r="H88" s="42">
        <v>0</v>
      </c>
      <c r="I88" s="32"/>
      <c r="J88" s="133">
        <v>-1.9916332525798988</v>
      </c>
      <c r="K88" s="133">
        <v>-1.9916332525798988</v>
      </c>
      <c r="L88" s="32"/>
    </row>
    <row r="89" spans="1:12" ht="13.5" thickBot="1">
      <c r="B89" s="309" t="s">
        <v>563</v>
      </c>
      <c r="C89" s="310" t="s">
        <v>20</v>
      </c>
      <c r="D89" s="138">
        <v>60.335664144960973</v>
      </c>
      <c r="E89" s="140">
        <v>46.263470070378737</v>
      </c>
      <c r="F89" s="140">
        <v>26.485697324627942</v>
      </c>
      <c r="G89" s="140">
        <v>48.380321842976933</v>
      </c>
      <c r="H89" s="139">
        <v>54.871641681574353</v>
      </c>
      <c r="I89" s="73"/>
      <c r="J89" s="138">
        <v>133.08483153996767</v>
      </c>
      <c r="K89" s="139">
        <v>236.33679506451901</v>
      </c>
      <c r="L89" s="32"/>
    </row>
    <row r="90" spans="1:12">
      <c r="B90" s="306" t="s">
        <v>564</v>
      </c>
      <c r="C90" s="307" t="s">
        <v>20</v>
      </c>
      <c r="D90" s="42">
        <v>63.275930433912137</v>
      </c>
      <c r="E90" s="42">
        <v>15.633793201057905</v>
      </c>
      <c r="F90" s="42">
        <v>26.319064777911954</v>
      </c>
      <c r="G90" s="42">
        <v>-13.258159125143585</v>
      </c>
      <c r="H90" s="42">
        <v>1.4339756616651655</v>
      </c>
      <c r="I90" s="32"/>
      <c r="J90" s="137">
        <v>105.22878841288201</v>
      </c>
      <c r="K90" s="137">
        <v>93.404604949403591</v>
      </c>
      <c r="L90" s="32"/>
    </row>
    <row r="91" spans="1:12">
      <c r="B91" s="306" t="s">
        <v>565</v>
      </c>
      <c r="C91" s="307" t="s">
        <v>20</v>
      </c>
      <c r="D91" s="42">
        <v>0.83761442189866386</v>
      </c>
      <c r="E91" s="42">
        <v>0.67656710242544449</v>
      </c>
      <c r="F91" s="42">
        <v>0.21690191524488256</v>
      </c>
      <c r="G91" s="42">
        <v>-1.2971044382030783</v>
      </c>
      <c r="H91" s="42">
        <v>-2.0314859511384569</v>
      </c>
      <c r="I91" s="32"/>
      <c r="J91" s="18">
        <v>1.7310834395689909</v>
      </c>
      <c r="K91" s="18">
        <v>-1.5975069497725443</v>
      </c>
      <c r="L91" s="32"/>
    </row>
    <row r="92" spans="1:12">
      <c r="B92" s="306" t="s">
        <v>566</v>
      </c>
      <c r="C92" s="307" t="s">
        <v>20</v>
      </c>
      <c r="D92" s="42">
        <v>-6.7200138755305225</v>
      </c>
      <c r="E92" s="42">
        <v>1.7233189168876035</v>
      </c>
      <c r="F92" s="42">
        <v>1.296141882353913</v>
      </c>
      <c r="G92" s="42">
        <v>0.93800419249202638</v>
      </c>
      <c r="H92" s="42">
        <v>0.76890456985756717</v>
      </c>
      <c r="I92" s="32"/>
      <c r="J92" s="18">
        <v>-3.7005530762890064</v>
      </c>
      <c r="K92" s="18">
        <v>-1.9936443139394131</v>
      </c>
      <c r="L92" s="32"/>
    </row>
    <row r="93" spans="1:12" ht="13.5" thickBot="1">
      <c r="B93" s="306" t="s">
        <v>567</v>
      </c>
      <c r="C93" s="307" t="s">
        <v>20</v>
      </c>
      <c r="D93" s="42">
        <v>-0.20940360547466597</v>
      </c>
      <c r="E93" s="42">
        <v>-0.16914177560636157</v>
      </c>
      <c r="F93" s="42">
        <v>-5.4225478811220418E-2</v>
      </c>
      <c r="G93" s="42">
        <v>0.32427610955076958</v>
      </c>
      <c r="H93" s="42">
        <v>0.50787148778461422</v>
      </c>
      <c r="I93" s="32"/>
      <c r="J93" s="133">
        <v>-0.43277085989224795</v>
      </c>
      <c r="K93" s="133">
        <v>0.39937673744313584</v>
      </c>
      <c r="L93" s="32"/>
    </row>
    <row r="94" spans="1:12" ht="13.5" thickBot="1">
      <c r="B94" s="309" t="s">
        <v>568</v>
      </c>
      <c r="C94" s="310" t="s">
        <v>20</v>
      </c>
      <c r="D94" s="216">
        <v>117.51979151976658</v>
      </c>
      <c r="E94" s="216">
        <v>64.128007515143324</v>
      </c>
      <c r="F94" s="216">
        <v>54.263580421327475</v>
      </c>
      <c r="G94" s="216">
        <v>35.087338581673066</v>
      </c>
      <c r="H94" s="216">
        <v>55.550907449743242</v>
      </c>
      <c r="I94" s="73"/>
      <c r="J94" s="138">
        <v>235.91137945623743</v>
      </c>
      <c r="K94" s="139">
        <v>326.54962548765383</v>
      </c>
      <c r="L94" s="32"/>
    </row>
    <row r="95" spans="1:12">
      <c r="D95" s="141"/>
      <c r="I95" s="32"/>
      <c r="L95" s="32"/>
    </row>
    <row r="96" spans="1:12">
      <c r="B96" s="311" t="s">
        <v>569</v>
      </c>
      <c r="C96" s="307" t="s">
        <v>20</v>
      </c>
      <c r="D96" s="40">
        <v>776.41472756465828</v>
      </c>
      <c r="E96" s="31">
        <v>796.09959609848568</v>
      </c>
      <c r="F96" s="31">
        <v>831.41298647594795</v>
      </c>
      <c r="G96" s="31">
        <v>875.83165224612321</v>
      </c>
      <c r="H96" s="31">
        <v>921.89031694008816</v>
      </c>
      <c r="I96" s="32"/>
      <c r="L96" s="32"/>
    </row>
    <row r="97" spans="2:23">
      <c r="B97" s="306" t="s">
        <v>570</v>
      </c>
      <c r="C97" s="307" t="s">
        <v>20</v>
      </c>
      <c r="D97" s="43">
        <v>740.51449635210975</v>
      </c>
      <c r="E97" s="43">
        <v>832.45851579096643</v>
      </c>
      <c r="F97" s="43">
        <v>851.50372228695176</v>
      </c>
      <c r="G97" s="43">
        <v>844.94222853508882</v>
      </c>
      <c r="H97" s="43">
        <v>856.06765633773534</v>
      </c>
      <c r="I97" s="32"/>
      <c r="L97" s="32"/>
    </row>
    <row r="98" spans="2:23">
      <c r="L98" s="32"/>
    </row>
    <row r="99" spans="2:23">
      <c r="L99" s="32"/>
    </row>
    <row r="100" spans="2:23">
      <c r="L100" s="32"/>
      <c r="W100" s="96"/>
    </row>
    <row r="101" spans="2:23">
      <c r="W101" s="96"/>
    </row>
    <row r="105" spans="2:23">
      <c r="M105" s="96"/>
      <c r="N105" s="96"/>
      <c r="O105" s="96"/>
      <c r="P105" s="96"/>
      <c r="Q105" s="96"/>
    </row>
    <row r="107" spans="2:23">
      <c r="M107" s="96"/>
      <c r="N107" s="96"/>
      <c r="O107" s="96"/>
      <c r="P107" s="96"/>
      <c r="Q107" s="96"/>
    </row>
  </sheetData>
  <sheetProtection sort="0" autoFilter="0" pivotTables="0"/>
  <phoneticPr fontId="248" type="noConversion"/>
  <conditionalFormatting sqref="D6:G6">
    <cfRule type="expression" dxfId="79" priority="8">
      <formula>AND(D$5="Actuals",E$5="Forecast")</formula>
    </cfRule>
  </conditionalFormatting>
  <conditionalFormatting sqref="D7:H7">
    <cfRule type="expression" dxfId="78" priority="2">
      <formula>AND(D$5="Actuals",E$5="Forecast")</formula>
    </cfRule>
  </conditionalFormatting>
  <conditionalFormatting sqref="H6">
    <cfRule type="expression" dxfId="77"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&amp;C_x000D_&amp;1#&amp;"Aptos"&amp;12&amp;K0000FF Internal Use</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sqref="A1:XFD1048576"/>
    </sheetView>
  </sheetViews>
  <sheetFormatPr defaultColWidth="9" defaultRowHeight="12.75" outlineLevelCol="1"/>
  <cols>
    <col min="1" max="1" width="9.75" style="96" customWidth="1"/>
    <col min="2" max="2" width="67.5" style="72" customWidth="1"/>
    <col min="3" max="3" width="50.25" style="72" customWidth="1"/>
    <col min="4" max="4" width="14.5" style="29" customWidth="1"/>
    <col min="5" max="5" width="10.375" style="96" customWidth="1"/>
    <col min="6" max="9" width="11.125" style="96" customWidth="1"/>
    <col min="10" max="10" width="5" style="96" customWidth="1"/>
    <col min="11" max="20" width="9.25" style="96" customWidth="1" outlineLevel="1"/>
    <col min="21" max="16384" width="9" style="96"/>
  </cols>
  <sheetData>
    <row r="1" spans="1:14" ht="20.25">
      <c r="A1" s="728" t="s">
        <v>571</v>
      </c>
      <c r="B1" s="751"/>
      <c r="C1" s="751"/>
      <c r="D1" s="752"/>
      <c r="E1" s="753"/>
      <c r="F1" s="753"/>
      <c r="G1" s="753"/>
      <c r="H1" s="753"/>
      <c r="I1" s="753"/>
      <c r="J1" s="312"/>
    </row>
    <row r="2" spans="1:14" ht="20.25">
      <c r="A2" s="729" t="s">
        <v>4</v>
      </c>
      <c r="B2" s="267"/>
      <c r="C2" s="267"/>
      <c r="D2" s="313"/>
      <c r="E2" s="269"/>
      <c r="F2" s="269"/>
      <c r="G2" s="269"/>
      <c r="H2" s="269"/>
      <c r="I2" s="269"/>
      <c r="J2" s="271"/>
    </row>
    <row r="3" spans="1:14" ht="20.25">
      <c r="A3" s="730">
        <v>2026</v>
      </c>
      <c r="B3" s="314"/>
      <c r="C3" s="314"/>
      <c r="D3" s="315"/>
      <c r="E3" s="272"/>
      <c r="F3" s="272"/>
      <c r="G3" s="272"/>
      <c r="H3" s="272"/>
      <c r="I3" s="272"/>
      <c r="J3" s="274"/>
    </row>
    <row r="4" spans="1:14" s="276" customFormat="1" ht="12.75" customHeight="1">
      <c r="B4" s="316"/>
      <c r="C4" s="316"/>
      <c r="D4" s="29"/>
    </row>
    <row r="5" spans="1:14" s="276" customFormat="1">
      <c r="B5" s="316"/>
      <c r="C5" s="316"/>
      <c r="D5" s="29"/>
      <c r="E5" s="275" t="s">
        <v>983</v>
      </c>
      <c r="F5" s="275" t="s">
        <v>983</v>
      </c>
      <c r="G5" s="275" t="s">
        <v>983</v>
      </c>
      <c r="H5" s="275" t="s">
        <v>984</v>
      </c>
      <c r="I5" s="275" t="s">
        <v>984</v>
      </c>
    </row>
    <row r="6" spans="1:14" s="276" customFormat="1">
      <c r="B6" s="316"/>
      <c r="C6" s="316"/>
      <c r="D6" s="29"/>
      <c r="E6" s="277">
        <v>2024</v>
      </c>
      <c r="F6" s="277">
        <v>2025</v>
      </c>
      <c r="G6" s="277">
        <v>2026</v>
      </c>
      <c r="H6" s="277">
        <v>2027</v>
      </c>
      <c r="I6" s="277">
        <v>2028</v>
      </c>
    </row>
    <row r="7" spans="1:14" s="276" customFormat="1">
      <c r="B7" s="71"/>
      <c r="C7" s="71"/>
      <c r="D7" s="29"/>
      <c r="E7" s="280" t="s">
        <v>986</v>
      </c>
      <c r="F7" s="280" t="s">
        <v>987</v>
      </c>
      <c r="G7" s="280" t="s">
        <v>988</v>
      </c>
      <c r="H7" s="280" t="s">
        <v>989</v>
      </c>
      <c r="I7" s="280" t="s">
        <v>990</v>
      </c>
    </row>
    <row r="8" spans="1:14" s="276" customFormat="1">
      <c r="B8" s="71"/>
      <c r="C8" s="71"/>
      <c r="D8" s="29"/>
      <c r="E8" s="317"/>
      <c r="F8" s="317"/>
      <c r="G8" s="317"/>
      <c r="H8" s="317"/>
      <c r="I8" s="317"/>
    </row>
    <row r="9" spans="1:14" s="276" customFormat="1">
      <c r="B9" s="318" t="s">
        <v>572</v>
      </c>
      <c r="C9" s="318"/>
      <c r="D9" s="319"/>
      <c r="E9" s="320"/>
      <c r="F9" s="320"/>
      <c r="G9" s="320"/>
      <c r="H9" s="320"/>
      <c r="I9" s="320"/>
      <c r="J9" s="321"/>
    </row>
    <row r="10" spans="1:14" s="276" customFormat="1">
      <c r="B10" s="71"/>
      <c r="C10" s="71"/>
      <c r="D10" s="29"/>
      <c r="E10" s="317"/>
      <c r="F10" s="317"/>
      <c r="G10" s="317"/>
      <c r="H10" s="317"/>
      <c r="I10" s="317"/>
    </row>
    <row r="11" spans="1:14" s="276" customFormat="1">
      <c r="B11" s="322" t="s">
        <v>573</v>
      </c>
      <c r="C11" s="71"/>
      <c r="D11" s="29"/>
    </row>
    <row r="12" spans="1:14" s="276" customFormat="1">
      <c r="B12" s="323"/>
      <c r="C12" s="71"/>
      <c r="D12" s="29"/>
    </row>
    <row r="13" spans="1:14" s="276" customFormat="1">
      <c r="B13" s="72" t="s">
        <v>574</v>
      </c>
      <c r="C13" s="278" t="s">
        <v>993</v>
      </c>
      <c r="D13" s="28" t="s">
        <v>575</v>
      </c>
      <c r="E13" s="324">
        <v>560.12361758685597</v>
      </c>
      <c r="F13" s="324">
        <v>529.53155327219952</v>
      </c>
      <c r="G13" s="324">
        <v>509.75671632857802</v>
      </c>
      <c r="H13" s="324">
        <v>0</v>
      </c>
      <c r="I13" s="324">
        <v>0</v>
      </c>
      <c r="N13" s="278"/>
    </row>
    <row r="14" spans="1:14" s="276" customFormat="1">
      <c r="B14" s="72" t="s">
        <v>576</v>
      </c>
      <c r="C14" s="96" t="s">
        <v>994</v>
      </c>
      <c r="D14" s="28" t="s">
        <v>575</v>
      </c>
      <c r="E14" s="324">
        <v>0</v>
      </c>
      <c r="F14" s="324">
        <v>0</v>
      </c>
      <c r="G14" s="324">
        <v>0</v>
      </c>
      <c r="H14" s="324">
        <v>0</v>
      </c>
      <c r="I14" s="324">
        <v>0</v>
      </c>
    </row>
    <row r="15" spans="1:14" s="276" customFormat="1">
      <c r="B15" s="72" t="s">
        <v>995</v>
      </c>
      <c r="C15" s="96" t="s">
        <v>247</v>
      </c>
      <c r="D15" s="28" t="s">
        <v>575</v>
      </c>
      <c r="E15" s="365">
        <v>560.12361758685597</v>
      </c>
      <c r="F15" s="365">
        <v>529.53155327219952</v>
      </c>
      <c r="G15" s="365">
        <v>509.75671632857802</v>
      </c>
      <c r="H15" s="365">
        <v>0</v>
      </c>
      <c r="I15" s="365">
        <v>0</v>
      </c>
    </row>
    <row r="16" spans="1:14" s="276" customFormat="1">
      <c r="B16" s="72" t="s">
        <v>577</v>
      </c>
      <c r="C16" s="96" t="s">
        <v>996</v>
      </c>
      <c r="D16" s="28" t="s">
        <v>575</v>
      </c>
      <c r="E16" s="324">
        <v>19.205822969950987</v>
      </c>
      <c r="F16" s="324">
        <v>43.769863712293279</v>
      </c>
      <c r="G16" s="324">
        <v>1.1013779007450033</v>
      </c>
      <c r="H16" s="324">
        <v>0</v>
      </c>
      <c r="I16" s="324">
        <v>0</v>
      </c>
    </row>
    <row r="17" spans="2:10" s="276" customFormat="1">
      <c r="B17" s="72" t="s">
        <v>578</v>
      </c>
      <c r="C17" s="96" t="s">
        <v>997</v>
      </c>
      <c r="D17" s="28" t="s">
        <v>575</v>
      </c>
      <c r="E17" s="324">
        <v>8.9864178892603785</v>
      </c>
      <c r="F17" s="324">
        <v>48.689401786263339</v>
      </c>
      <c r="G17" s="324">
        <v>24.480525678355068</v>
      </c>
      <c r="H17" s="324">
        <v>0</v>
      </c>
      <c r="I17" s="324">
        <v>0</v>
      </c>
    </row>
    <row r="18" spans="2:10" s="276" customFormat="1">
      <c r="B18" s="72" t="s">
        <v>579</v>
      </c>
      <c r="C18" s="96" t="s">
        <v>580</v>
      </c>
      <c r="D18" s="28" t="s">
        <v>575</v>
      </c>
      <c r="E18" s="675">
        <v>0</v>
      </c>
      <c r="F18" s="675">
        <v>0</v>
      </c>
      <c r="G18" s="675">
        <v>0</v>
      </c>
      <c r="H18" s="675">
        <v>0</v>
      </c>
      <c r="I18" s="675">
        <v>0</v>
      </c>
    </row>
    <row r="19" spans="2:10" s="276" customFormat="1">
      <c r="B19" s="71" t="s">
        <v>581</v>
      </c>
      <c r="C19" s="71" t="s">
        <v>998</v>
      </c>
      <c r="D19" s="29" t="s">
        <v>575</v>
      </c>
      <c r="E19" s="364">
        <v>588.3158584460673</v>
      </c>
      <c r="F19" s="364">
        <v>621.99081877075616</v>
      </c>
      <c r="G19" s="364">
        <v>535.33861990767809</v>
      </c>
      <c r="H19" s="364">
        <v>0</v>
      </c>
      <c r="I19" s="364">
        <v>0</v>
      </c>
    </row>
    <row r="20" spans="2:10" s="276" customFormat="1">
      <c r="B20" s="316"/>
      <c r="C20" s="316"/>
      <c r="D20" s="29"/>
      <c r="E20" s="325"/>
      <c r="F20" s="325"/>
      <c r="G20" s="325"/>
      <c r="H20" s="326"/>
      <c r="I20" s="326"/>
    </row>
    <row r="21" spans="2:10" s="276" customFormat="1">
      <c r="B21" s="316" t="s">
        <v>582</v>
      </c>
      <c r="C21" s="323"/>
      <c r="D21" s="29" t="s">
        <v>575</v>
      </c>
      <c r="E21" s="364">
        <v>-45.370152966567275</v>
      </c>
      <c r="F21" s="364">
        <v>-22.608472060756071</v>
      </c>
      <c r="G21" s="364">
        <v>-53.915844951524321</v>
      </c>
      <c r="H21" s="364">
        <v>0</v>
      </c>
      <c r="I21" s="364">
        <v>0</v>
      </c>
    </row>
    <row r="22" spans="2:10" s="276" customFormat="1">
      <c r="B22" s="316"/>
      <c r="C22" s="316"/>
      <c r="D22" s="29"/>
    </row>
    <row r="23" spans="2:10" s="276" customFormat="1">
      <c r="B23" s="316"/>
      <c r="C23" s="316"/>
      <c r="D23" s="29"/>
    </row>
    <row r="24" spans="2:10" s="276" customFormat="1">
      <c r="B24" s="316"/>
      <c r="C24" s="316"/>
      <c r="D24" s="29"/>
    </row>
    <row r="25" spans="2:10" s="276" customFormat="1">
      <c r="B25" s="323" t="s">
        <v>583</v>
      </c>
      <c r="C25" s="323" t="s">
        <v>584</v>
      </c>
      <c r="D25" s="29" t="s">
        <v>575</v>
      </c>
      <c r="E25" s="324">
        <v>542.94570547950002</v>
      </c>
      <c r="F25" s="324">
        <v>599.38234671000009</v>
      </c>
      <c r="G25" s="324">
        <v>481.42277495615377</v>
      </c>
      <c r="H25" s="324">
        <v>0</v>
      </c>
      <c r="I25" s="324">
        <v>0</v>
      </c>
    </row>
    <row r="26" spans="2:10" s="276" customFormat="1">
      <c r="B26" s="316"/>
      <c r="C26" s="316"/>
      <c r="D26" s="29"/>
    </row>
    <row r="27" spans="2:10" s="276" customFormat="1">
      <c r="B27" s="323" t="s">
        <v>585</v>
      </c>
      <c r="C27" s="323"/>
      <c r="D27" s="29"/>
      <c r="E27" s="29"/>
      <c r="F27" s="29"/>
      <c r="G27" s="29"/>
      <c r="H27" s="29"/>
      <c r="I27" s="29"/>
      <c r="J27" s="29"/>
    </row>
    <row r="28" spans="2:10" s="276" customFormat="1">
      <c r="B28" s="327" t="s">
        <v>586</v>
      </c>
      <c r="C28" s="327"/>
      <c r="D28" s="29" t="s">
        <v>575</v>
      </c>
      <c r="E28" s="328">
        <v>0</v>
      </c>
      <c r="F28" s="328">
        <v>0</v>
      </c>
      <c r="G28" s="328">
        <v>0</v>
      </c>
      <c r="H28" s="328">
        <v>0</v>
      </c>
      <c r="I28" s="328">
        <v>0</v>
      </c>
    </row>
    <row r="29" spans="2:10" s="276" customFormat="1">
      <c r="B29" s="327" t="s">
        <v>587</v>
      </c>
      <c r="C29" s="327"/>
      <c r="D29" s="29" t="s">
        <v>575</v>
      </c>
      <c r="E29" s="328">
        <v>6.7675993999999999</v>
      </c>
      <c r="F29" s="328">
        <v>6.4300539700000003</v>
      </c>
      <c r="G29" s="328">
        <v>4.85957317</v>
      </c>
      <c r="H29" s="328">
        <v>0</v>
      </c>
      <c r="I29" s="328">
        <v>0</v>
      </c>
    </row>
    <row r="30" spans="2:10" s="276" customFormat="1">
      <c r="B30" s="327" t="s">
        <v>588</v>
      </c>
      <c r="C30" s="327"/>
      <c r="D30" s="29" t="s">
        <v>575</v>
      </c>
      <c r="E30" s="328">
        <v>0</v>
      </c>
      <c r="F30" s="328">
        <v>0</v>
      </c>
      <c r="G30" s="328">
        <v>0</v>
      </c>
      <c r="H30" s="328">
        <v>0</v>
      </c>
      <c r="I30" s="328">
        <v>0</v>
      </c>
    </row>
    <row r="31" spans="2:10" s="276" customFormat="1">
      <c r="B31" s="327" t="s">
        <v>589</v>
      </c>
      <c r="C31" s="327"/>
      <c r="D31" s="29" t="s">
        <v>575</v>
      </c>
      <c r="E31" s="328">
        <v>0</v>
      </c>
      <c r="F31" s="328">
        <v>0</v>
      </c>
      <c r="G31" s="328">
        <v>0</v>
      </c>
      <c r="H31" s="328">
        <v>0</v>
      </c>
      <c r="I31" s="328">
        <v>0</v>
      </c>
    </row>
    <row r="32" spans="2:10" s="276" customFormat="1">
      <c r="B32" s="327" t="s">
        <v>590</v>
      </c>
      <c r="C32" s="327"/>
      <c r="D32" s="29" t="s">
        <v>575</v>
      </c>
      <c r="E32" s="328">
        <v>0</v>
      </c>
      <c r="F32" s="328">
        <v>0</v>
      </c>
      <c r="G32" s="328">
        <v>0</v>
      </c>
      <c r="H32" s="328">
        <v>0</v>
      </c>
      <c r="I32" s="328">
        <v>0</v>
      </c>
    </row>
    <row r="33" spans="2:9" s="276" customFormat="1">
      <c r="B33" s="327" t="s">
        <v>591</v>
      </c>
      <c r="C33" s="327"/>
      <c r="D33" s="29" t="s">
        <v>575</v>
      </c>
      <c r="E33" s="328">
        <v>0</v>
      </c>
      <c r="F33" s="328">
        <v>0</v>
      </c>
      <c r="G33" s="328">
        <v>0</v>
      </c>
      <c r="H33" s="328">
        <v>0</v>
      </c>
      <c r="I33" s="328">
        <v>0</v>
      </c>
    </row>
    <row r="34" spans="2:9" s="276" customFormat="1">
      <c r="B34" s="327" t="s">
        <v>592</v>
      </c>
      <c r="C34" s="327"/>
      <c r="D34" s="29" t="s">
        <v>575</v>
      </c>
      <c r="E34" s="328">
        <v>0</v>
      </c>
      <c r="F34" s="328">
        <v>0</v>
      </c>
      <c r="G34" s="328">
        <v>0</v>
      </c>
      <c r="H34" s="328">
        <v>0</v>
      </c>
      <c r="I34" s="328">
        <v>0</v>
      </c>
    </row>
    <row r="35" spans="2:9" s="276" customFormat="1">
      <c r="B35" s="152" t="s">
        <v>593</v>
      </c>
      <c r="C35" s="152"/>
      <c r="D35" s="29" t="s">
        <v>575</v>
      </c>
      <c r="E35" s="328">
        <v>0</v>
      </c>
      <c r="F35" s="328">
        <v>0</v>
      </c>
      <c r="G35" s="328">
        <v>0</v>
      </c>
      <c r="H35" s="328">
        <v>0</v>
      </c>
      <c r="I35" s="328">
        <v>0</v>
      </c>
    </row>
    <row r="36" spans="2:9" s="276" customFormat="1">
      <c r="B36" s="329" t="s">
        <v>594</v>
      </c>
      <c r="C36" s="330"/>
      <c r="D36" s="29" t="s">
        <v>575</v>
      </c>
      <c r="E36" s="328">
        <v>24.3</v>
      </c>
      <c r="F36" s="328">
        <v>23.4</v>
      </c>
      <c r="G36" s="328">
        <v>24.360911350000002</v>
      </c>
      <c r="H36" s="328">
        <v>0</v>
      </c>
      <c r="I36" s="328">
        <v>0</v>
      </c>
    </row>
    <row r="37" spans="2:9" s="276" customFormat="1">
      <c r="B37" s="323" t="s">
        <v>595</v>
      </c>
      <c r="C37" s="323"/>
      <c r="D37" s="29" t="s">
        <v>575</v>
      </c>
      <c r="E37" s="364">
        <v>31.067599399999999</v>
      </c>
      <c r="F37" s="364">
        <v>29.830053969999998</v>
      </c>
      <c r="G37" s="364">
        <v>29.220484520000003</v>
      </c>
      <c r="H37" s="364">
        <v>0</v>
      </c>
      <c r="I37" s="364">
        <v>0</v>
      </c>
    </row>
    <row r="38" spans="2:9" s="276" customFormat="1">
      <c r="B38" s="316"/>
      <c r="C38" s="316"/>
      <c r="D38" s="29"/>
    </row>
    <row r="39" spans="2:9" s="276" customFormat="1">
      <c r="B39" s="323" t="s">
        <v>596</v>
      </c>
      <c r="D39" s="323"/>
      <c r="E39" s="331"/>
    </row>
    <row r="40" spans="2:9" s="276" customFormat="1">
      <c r="B40" s="329" t="s">
        <v>597</v>
      </c>
      <c r="C40" s="329"/>
      <c r="D40" s="29" t="s">
        <v>575</v>
      </c>
      <c r="E40" s="328">
        <v>0.87915358049999992</v>
      </c>
      <c r="F40" s="328">
        <v>0.89409840000000007</v>
      </c>
      <c r="G40" s="328">
        <v>0.90680887384615394</v>
      </c>
      <c r="H40" s="328">
        <v>0</v>
      </c>
      <c r="I40" s="328">
        <v>0</v>
      </c>
    </row>
    <row r="41" spans="2:9" s="276" customFormat="1">
      <c r="B41" s="329" t="s">
        <v>597</v>
      </c>
      <c r="C41" s="329"/>
      <c r="D41" s="29" t="s">
        <v>575</v>
      </c>
      <c r="E41" s="328">
        <v>0</v>
      </c>
      <c r="F41" s="328">
        <v>0</v>
      </c>
      <c r="G41" s="328">
        <v>0</v>
      </c>
      <c r="H41" s="328">
        <v>0</v>
      </c>
      <c r="I41" s="328">
        <v>0</v>
      </c>
    </row>
    <row r="42" spans="2:9" s="276" customFormat="1">
      <c r="B42" s="329" t="s">
        <v>597</v>
      </c>
      <c r="C42" s="329"/>
      <c r="D42" s="29" t="s">
        <v>575</v>
      </c>
      <c r="E42" s="328">
        <v>0</v>
      </c>
      <c r="F42" s="328">
        <v>0</v>
      </c>
      <c r="G42" s="328">
        <v>0</v>
      </c>
      <c r="H42" s="328">
        <v>0</v>
      </c>
      <c r="I42" s="328">
        <v>0</v>
      </c>
    </row>
    <row r="43" spans="2:9" s="276" customFormat="1">
      <c r="B43" s="329" t="s">
        <v>597</v>
      </c>
      <c r="C43" s="329"/>
      <c r="D43" s="29" t="s">
        <v>575</v>
      </c>
      <c r="E43" s="328">
        <v>0</v>
      </c>
      <c r="F43" s="328">
        <v>0</v>
      </c>
      <c r="G43" s="328">
        <v>0</v>
      </c>
      <c r="H43" s="328">
        <v>0</v>
      </c>
      <c r="I43" s="328">
        <v>0</v>
      </c>
    </row>
    <row r="44" spans="2:9" s="276" customFormat="1">
      <c r="B44" s="329" t="s">
        <v>597</v>
      </c>
      <c r="C44" s="329"/>
      <c r="D44" s="29" t="s">
        <v>575</v>
      </c>
      <c r="E44" s="328">
        <v>0</v>
      </c>
      <c r="F44" s="328">
        <v>0</v>
      </c>
      <c r="G44" s="328">
        <v>0</v>
      </c>
      <c r="H44" s="328">
        <v>0</v>
      </c>
      <c r="I44" s="328">
        <v>0</v>
      </c>
    </row>
    <row r="45" spans="2:9" s="276" customFormat="1">
      <c r="B45" s="329" t="s">
        <v>597</v>
      </c>
      <c r="C45" s="329"/>
      <c r="D45" s="29" t="s">
        <v>575</v>
      </c>
      <c r="E45" s="328">
        <v>0</v>
      </c>
      <c r="F45" s="328">
        <v>0</v>
      </c>
      <c r="G45" s="328">
        <v>0</v>
      </c>
      <c r="H45" s="328">
        <v>0</v>
      </c>
      <c r="I45" s="328">
        <v>0</v>
      </c>
    </row>
    <row r="46" spans="2:9" s="276" customFormat="1">
      <c r="B46" s="329" t="s">
        <v>597</v>
      </c>
      <c r="C46" s="329"/>
      <c r="D46" s="29" t="s">
        <v>575</v>
      </c>
      <c r="E46" s="328">
        <v>0</v>
      </c>
      <c r="F46" s="328">
        <v>0</v>
      </c>
      <c r="G46" s="328">
        <v>0</v>
      </c>
      <c r="H46" s="328">
        <v>0</v>
      </c>
      <c r="I46" s="328">
        <v>0</v>
      </c>
    </row>
    <row r="47" spans="2:9" s="276" customFormat="1">
      <c r="B47" s="329" t="s">
        <v>597</v>
      </c>
      <c r="C47" s="329"/>
      <c r="D47" s="29" t="s">
        <v>575</v>
      </c>
      <c r="E47" s="328">
        <v>0</v>
      </c>
      <c r="F47" s="328">
        <v>0</v>
      </c>
      <c r="G47" s="328">
        <v>0</v>
      </c>
      <c r="H47" s="328">
        <v>0</v>
      </c>
      <c r="I47" s="328">
        <v>0</v>
      </c>
    </row>
    <row r="48" spans="2:9" s="276" customFormat="1">
      <c r="B48" s="329" t="s">
        <v>597</v>
      </c>
      <c r="C48" s="329"/>
      <c r="D48" s="29" t="s">
        <v>575</v>
      </c>
      <c r="E48" s="328">
        <v>0</v>
      </c>
      <c r="F48" s="328">
        <v>0</v>
      </c>
      <c r="G48" s="328">
        <v>0</v>
      </c>
      <c r="H48" s="328">
        <v>0</v>
      </c>
      <c r="I48" s="328">
        <v>0</v>
      </c>
    </row>
    <row r="49" spans="2:10" s="276" customFormat="1">
      <c r="B49" s="329" t="s">
        <v>597</v>
      </c>
      <c r="C49" s="329"/>
      <c r="D49" s="29" t="s">
        <v>575</v>
      </c>
      <c r="E49" s="328">
        <v>0</v>
      </c>
      <c r="F49" s="328">
        <v>0</v>
      </c>
      <c r="G49" s="328">
        <v>0</v>
      </c>
      <c r="H49" s="328">
        <v>0</v>
      </c>
      <c r="I49" s="328">
        <v>0</v>
      </c>
    </row>
    <row r="50" spans="2:10" s="276" customFormat="1">
      <c r="B50" s="329" t="s">
        <v>597</v>
      </c>
      <c r="C50" s="329"/>
      <c r="D50" s="29" t="s">
        <v>575</v>
      </c>
      <c r="E50" s="328">
        <v>0</v>
      </c>
      <c r="F50" s="328">
        <v>0</v>
      </c>
      <c r="G50" s="328">
        <v>0</v>
      </c>
      <c r="H50" s="328">
        <v>0</v>
      </c>
      <c r="I50" s="328">
        <v>0</v>
      </c>
    </row>
    <row r="51" spans="2:10" s="276" customFormat="1">
      <c r="B51" s="329" t="s">
        <v>597</v>
      </c>
      <c r="C51" s="329"/>
      <c r="D51" s="29" t="s">
        <v>575</v>
      </c>
      <c r="E51" s="328">
        <v>0</v>
      </c>
      <c r="F51" s="328">
        <v>0</v>
      </c>
      <c r="G51" s="328">
        <v>0</v>
      </c>
      <c r="H51" s="328">
        <v>0</v>
      </c>
      <c r="I51" s="328">
        <v>0</v>
      </c>
    </row>
    <row r="52" spans="2:10" s="276" customFormat="1">
      <c r="B52" s="329" t="s">
        <v>597</v>
      </c>
      <c r="C52" s="329"/>
      <c r="D52" s="29" t="s">
        <v>575</v>
      </c>
      <c r="E52" s="328">
        <v>0</v>
      </c>
      <c r="F52" s="328">
        <v>0</v>
      </c>
      <c r="G52" s="328">
        <v>0</v>
      </c>
      <c r="H52" s="328">
        <v>0</v>
      </c>
      <c r="I52" s="328">
        <v>0</v>
      </c>
    </row>
    <row r="53" spans="2:10" s="276" customFormat="1">
      <c r="B53" s="329" t="s">
        <v>597</v>
      </c>
      <c r="C53" s="329"/>
      <c r="D53" s="29" t="s">
        <v>575</v>
      </c>
      <c r="E53" s="328">
        <v>0</v>
      </c>
      <c r="F53" s="328">
        <v>0</v>
      </c>
      <c r="G53" s="328">
        <v>0</v>
      </c>
      <c r="H53" s="328">
        <v>0</v>
      </c>
      <c r="I53" s="328">
        <v>0</v>
      </c>
    </row>
    <row r="54" spans="2:10" s="276" customFormat="1">
      <c r="B54" s="329" t="s">
        <v>597</v>
      </c>
      <c r="C54" s="329"/>
      <c r="D54" s="29" t="s">
        <v>575</v>
      </c>
      <c r="E54" s="328">
        <v>0</v>
      </c>
      <c r="F54" s="328">
        <v>0</v>
      </c>
      <c r="G54" s="328">
        <v>0</v>
      </c>
      <c r="H54" s="328">
        <v>0</v>
      </c>
      <c r="I54" s="328">
        <v>0</v>
      </c>
    </row>
    <row r="55" spans="2:10" s="276" customFormat="1">
      <c r="B55" s="329" t="s">
        <v>597</v>
      </c>
      <c r="C55" s="329"/>
      <c r="D55" s="29" t="s">
        <v>575</v>
      </c>
      <c r="E55" s="328">
        <v>0</v>
      </c>
      <c r="F55" s="328">
        <v>0</v>
      </c>
      <c r="G55" s="328">
        <v>0</v>
      </c>
      <c r="H55" s="328">
        <v>0</v>
      </c>
      <c r="I55" s="328">
        <v>0</v>
      </c>
    </row>
    <row r="56" spans="2:10" s="276" customFormat="1">
      <c r="B56" s="323" t="s">
        <v>598</v>
      </c>
      <c r="C56" s="323"/>
      <c r="D56" s="29" t="s">
        <v>575</v>
      </c>
      <c r="E56" s="364">
        <v>0.87915358049999992</v>
      </c>
      <c r="F56" s="364">
        <v>0.89409840000000007</v>
      </c>
      <c r="G56" s="364">
        <v>0.90680887384615394</v>
      </c>
      <c r="H56" s="364">
        <v>0</v>
      </c>
      <c r="I56" s="364">
        <v>0</v>
      </c>
    </row>
    <row r="57" spans="2:10" s="276" customFormat="1">
      <c r="B57" s="316"/>
      <c r="C57" s="316"/>
      <c r="D57" s="29"/>
      <c r="E57" s="332"/>
      <c r="F57" s="332"/>
      <c r="G57" s="332"/>
      <c r="H57" s="332"/>
      <c r="I57" s="332"/>
    </row>
    <row r="58" spans="2:10" s="276" customFormat="1">
      <c r="B58" s="333" t="s">
        <v>599</v>
      </c>
      <c r="C58" s="333"/>
      <c r="D58" s="29" t="s">
        <v>575</v>
      </c>
      <c r="E58" s="364">
        <v>574.89245845999994</v>
      </c>
      <c r="F58" s="364">
        <v>630.10649908000005</v>
      </c>
      <c r="G58" s="364">
        <v>511.55006834999995</v>
      </c>
      <c r="H58" s="364">
        <v>0</v>
      </c>
      <c r="I58" s="364">
        <v>0</v>
      </c>
    </row>
    <row r="59" spans="2:10" s="276" customFormat="1">
      <c r="B59" s="334" t="s">
        <v>600</v>
      </c>
      <c r="C59" s="334"/>
      <c r="D59" s="29" t="s">
        <v>575</v>
      </c>
      <c r="E59" s="328">
        <v>574.9</v>
      </c>
      <c r="F59" s="328">
        <v>630.1</v>
      </c>
      <c r="G59" s="328">
        <v>511.6</v>
      </c>
      <c r="H59" s="328">
        <v>0</v>
      </c>
      <c r="I59" s="328">
        <v>0</v>
      </c>
    </row>
    <row r="60" spans="2:10" s="276" customFormat="1">
      <c r="B60" s="316" t="s">
        <v>601</v>
      </c>
      <c r="C60" s="316"/>
      <c r="D60" s="29"/>
      <c r="E60" s="366" t="s">
        <v>991</v>
      </c>
      <c r="F60" s="366" t="s">
        <v>991</v>
      </c>
      <c r="G60" s="366" t="s">
        <v>991</v>
      </c>
      <c r="H60" s="366" t="s">
        <v>991</v>
      </c>
      <c r="I60" s="366" t="s">
        <v>991</v>
      </c>
    </row>
    <row r="61" spans="2:10" s="276" customFormat="1">
      <c r="B61" s="316"/>
      <c r="C61" s="316"/>
      <c r="D61" s="29"/>
      <c r="E61" s="335"/>
      <c r="F61" s="335"/>
      <c r="G61" s="335"/>
      <c r="H61" s="335"/>
      <c r="I61" s="335"/>
    </row>
    <row r="62" spans="2:10" s="276" customFormat="1">
      <c r="B62" s="316"/>
      <c r="C62" s="316"/>
      <c r="D62" s="29"/>
    </row>
    <row r="63" spans="2:10" s="276" customFormat="1">
      <c r="B63" s="316"/>
      <c r="C63" s="316"/>
      <c r="D63" s="29"/>
    </row>
    <row r="64" spans="2:10" s="276" customFormat="1">
      <c r="B64" s="318" t="s">
        <v>602</v>
      </c>
      <c r="C64" s="318"/>
      <c r="D64" s="319"/>
      <c r="E64" s="320"/>
      <c r="F64" s="320"/>
      <c r="G64" s="320"/>
      <c r="H64" s="320"/>
      <c r="I64" s="320"/>
      <c r="J64" s="321"/>
    </row>
    <row r="65" spans="1:14" s="276" customFormat="1">
      <c r="A65" s="96"/>
      <c r="B65" s="72"/>
      <c r="C65" s="72"/>
      <c r="D65" s="29"/>
      <c r="E65" s="96"/>
      <c r="F65" s="96"/>
      <c r="G65" s="96"/>
      <c r="H65" s="96"/>
      <c r="I65" s="96"/>
      <c r="J65" s="96"/>
      <c r="K65" s="96"/>
      <c r="L65" s="96"/>
      <c r="M65" s="96"/>
      <c r="N65" s="96"/>
    </row>
    <row r="66" spans="1:14" s="276" customFormat="1">
      <c r="A66" s="96"/>
      <c r="B66" s="72"/>
      <c r="C66" s="72"/>
      <c r="D66" s="29"/>
      <c r="E66" s="275" t="s">
        <v>983</v>
      </c>
      <c r="F66" s="275" t="s">
        <v>983</v>
      </c>
      <c r="G66" s="275" t="s">
        <v>983</v>
      </c>
      <c r="H66" s="275" t="s">
        <v>203</v>
      </c>
      <c r="I66" s="275" t="s">
        <v>203</v>
      </c>
      <c r="J66" s="96"/>
      <c r="K66" s="96"/>
      <c r="L66" s="96"/>
      <c r="M66" s="96"/>
      <c r="N66" s="96"/>
    </row>
    <row r="67" spans="1:14" s="276" customFormat="1">
      <c r="A67" s="96"/>
      <c r="B67" s="72"/>
      <c r="C67" s="72"/>
      <c r="D67" s="29"/>
      <c r="E67" s="96"/>
      <c r="F67" s="96"/>
      <c r="G67" s="96"/>
      <c r="H67" s="96"/>
      <c r="I67" s="96"/>
      <c r="J67" s="96"/>
      <c r="K67" s="96"/>
      <c r="L67" s="96"/>
      <c r="M67" s="96"/>
      <c r="N67" s="96"/>
    </row>
    <row r="68" spans="1:14" s="276" customFormat="1">
      <c r="A68" s="96"/>
      <c r="B68" s="734" t="s">
        <v>603</v>
      </c>
      <c r="C68" s="72"/>
      <c r="D68" s="29" t="s">
        <v>575</v>
      </c>
      <c r="E68" s="367">
        <v>574.9</v>
      </c>
      <c r="F68" s="367">
        <v>630.1</v>
      </c>
      <c r="G68" s="367">
        <v>511.6</v>
      </c>
      <c r="H68" s="367">
        <v>0</v>
      </c>
      <c r="I68" s="367">
        <v>0</v>
      </c>
      <c r="J68" s="96"/>
      <c r="K68" s="96"/>
      <c r="L68" s="96"/>
      <c r="M68" s="96"/>
      <c r="N68" s="96"/>
    </row>
    <row r="69" spans="1:14" s="276" customFormat="1">
      <c r="A69" s="96"/>
      <c r="B69" s="276" t="s">
        <v>604</v>
      </c>
      <c r="C69" s="72"/>
      <c r="D69" s="29" t="s">
        <v>575</v>
      </c>
      <c r="E69" s="367">
        <v>542.94570547950002</v>
      </c>
      <c r="F69" s="367">
        <v>599.38234671000009</v>
      </c>
      <c r="G69" s="367">
        <v>481.42277495615377</v>
      </c>
      <c r="H69" s="367">
        <v>0</v>
      </c>
      <c r="I69" s="367">
        <v>0</v>
      </c>
      <c r="J69" s="96" t="s">
        <v>605</v>
      </c>
      <c r="K69" s="96"/>
      <c r="L69" s="96"/>
      <c r="M69" s="96"/>
      <c r="N69" s="96"/>
    </row>
    <row r="70" spans="1:14" s="276" customFormat="1">
      <c r="A70" s="96"/>
      <c r="B70" s="334"/>
      <c r="C70" s="72"/>
      <c r="D70" s="29"/>
      <c r="E70" s="336"/>
      <c r="F70" s="336"/>
      <c r="G70" s="336"/>
      <c r="H70" s="96"/>
      <c r="I70" s="96"/>
      <c r="J70" s="96"/>
      <c r="K70" s="96"/>
      <c r="L70" s="96"/>
      <c r="M70" s="96"/>
      <c r="N70" s="96"/>
    </row>
    <row r="71" spans="1:14">
      <c r="B71" s="337"/>
    </row>
    <row r="72" spans="1:14">
      <c r="B72" s="734" t="s">
        <v>606</v>
      </c>
      <c r="D72" s="29" t="s">
        <v>575</v>
      </c>
      <c r="E72" s="367">
        <v>206.7</v>
      </c>
      <c r="F72" s="367">
        <v>191</v>
      </c>
      <c r="G72" s="367">
        <v>219.29999999999998</v>
      </c>
      <c r="H72" s="367">
        <v>0</v>
      </c>
      <c r="I72" s="367">
        <v>0</v>
      </c>
    </row>
    <row r="73" spans="1:14">
      <c r="B73" s="338" t="s">
        <v>607</v>
      </c>
      <c r="D73" s="96"/>
    </row>
    <row r="74" spans="1:14" ht="8.25" customHeight="1">
      <c r="B74" s="96"/>
      <c r="D74" s="96"/>
    </row>
    <row r="75" spans="1:14" ht="12.75" customHeight="1">
      <c r="B75" s="276" t="s">
        <v>608</v>
      </c>
      <c r="D75" s="29" t="s">
        <v>575</v>
      </c>
      <c r="E75" s="368">
        <v>-3.5445678425810376</v>
      </c>
      <c r="F75" s="368">
        <v>15.603857343210803</v>
      </c>
      <c r="G75" s="368">
        <v>0.51698134338252189</v>
      </c>
      <c r="H75" s="368">
        <v>0</v>
      </c>
      <c r="I75" s="368">
        <v>0</v>
      </c>
    </row>
    <row r="76" spans="1:14">
      <c r="B76" s="96" t="s">
        <v>609</v>
      </c>
      <c r="D76" s="29" t="s">
        <v>575</v>
      </c>
      <c r="E76" s="328">
        <v>0</v>
      </c>
      <c r="F76" s="328">
        <v>0</v>
      </c>
      <c r="G76" s="328">
        <v>0</v>
      </c>
      <c r="H76" s="328">
        <v>0</v>
      </c>
      <c r="I76" s="328">
        <v>0</v>
      </c>
    </row>
    <row r="77" spans="1:14" ht="5.25" customHeight="1">
      <c r="B77" s="96"/>
      <c r="D77" s="72"/>
      <c r="E77" s="72"/>
      <c r="F77" s="72"/>
      <c r="G77" s="72"/>
      <c r="H77" s="72"/>
      <c r="I77" s="72"/>
    </row>
    <row r="78" spans="1:14">
      <c r="B78" s="276" t="s">
        <v>610</v>
      </c>
      <c r="D78" s="29" t="s">
        <v>575</v>
      </c>
      <c r="E78" s="367">
        <v>203.15543215741894</v>
      </c>
      <c r="F78" s="369">
        <v>206.60385734321079</v>
      </c>
      <c r="G78" s="369">
        <v>219.81698134338251</v>
      </c>
      <c r="H78" s="369">
        <v>0</v>
      </c>
      <c r="I78" s="369">
        <v>0</v>
      </c>
      <c r="K78" s="72"/>
      <c r="N78" s="72"/>
    </row>
    <row r="79" spans="1:14">
      <c r="B79" s="338" t="s">
        <v>611</v>
      </c>
      <c r="D79" s="29" t="s">
        <v>575</v>
      </c>
      <c r="E79" s="370" t="s">
        <v>999</v>
      </c>
      <c r="F79" s="370" t="s">
        <v>999</v>
      </c>
      <c r="G79" s="370" t="s">
        <v>999</v>
      </c>
      <c r="H79" s="370" t="s">
        <v>999</v>
      </c>
      <c r="I79" s="370" t="s">
        <v>999</v>
      </c>
    </row>
    <row r="80" spans="1:14">
      <c r="B80" s="96"/>
      <c r="E80" s="29"/>
      <c r="F80" s="29"/>
      <c r="G80" s="29"/>
      <c r="H80" s="29"/>
      <c r="I80" s="29"/>
    </row>
    <row r="81" spans="2:13">
      <c r="B81" s="734" t="s">
        <v>612</v>
      </c>
      <c r="D81" s="29" t="s">
        <v>575</v>
      </c>
      <c r="E81" s="371">
        <v>368.2</v>
      </c>
      <c r="F81" s="371">
        <v>439.1</v>
      </c>
      <c r="G81" s="371">
        <v>292.30000000000007</v>
      </c>
      <c r="H81" s="371">
        <v>0</v>
      </c>
      <c r="I81" s="371">
        <v>0</v>
      </c>
    </row>
    <row r="82" spans="2:13">
      <c r="B82" s="339" t="s">
        <v>613</v>
      </c>
      <c r="D82" s="29" t="s">
        <v>575</v>
      </c>
      <c r="E82" s="371">
        <v>339.79027332208108</v>
      </c>
      <c r="F82" s="371">
        <v>392.7784893667893</v>
      </c>
      <c r="G82" s="371">
        <v>261.60579361277127</v>
      </c>
      <c r="H82" s="371">
        <v>0</v>
      </c>
      <c r="I82" s="371">
        <v>0</v>
      </c>
    </row>
    <row r="84" spans="2:13">
      <c r="B84" s="734" t="s">
        <v>614</v>
      </c>
      <c r="D84" s="29" t="s">
        <v>575</v>
      </c>
      <c r="E84" s="369">
        <v>128.9</v>
      </c>
      <c r="F84" s="369">
        <v>102.5</v>
      </c>
      <c r="G84" s="369">
        <v>112</v>
      </c>
      <c r="H84" s="369">
        <v>0</v>
      </c>
      <c r="I84" s="369">
        <v>0</v>
      </c>
    </row>
    <row r="85" spans="2:13" ht="16.149999999999999" customHeight="1">
      <c r="B85" s="338" t="s">
        <v>607</v>
      </c>
    </row>
    <row r="86" spans="2:13" ht="22.15" customHeight="1">
      <c r="B86" s="96" t="s">
        <v>615</v>
      </c>
      <c r="D86" s="96"/>
    </row>
    <row r="87" spans="2:13">
      <c r="B87" s="316" t="s">
        <v>616</v>
      </c>
      <c r="D87" s="29" t="s">
        <v>575</v>
      </c>
      <c r="E87" s="340">
        <v>0.24239562916830246</v>
      </c>
      <c r="F87" s="340">
        <v>0.32691756601734323</v>
      </c>
      <c r="G87" s="340">
        <v>0.51125497532080755</v>
      </c>
      <c r="H87" s="340">
        <v>0</v>
      </c>
      <c r="I87" s="340">
        <v>0</v>
      </c>
    </row>
    <row r="88" spans="2:13">
      <c r="B88" s="329" t="s">
        <v>617</v>
      </c>
      <c r="C88" s="329"/>
      <c r="D88" s="29" t="s">
        <v>575</v>
      </c>
      <c r="E88" s="328">
        <v>0</v>
      </c>
      <c r="F88" s="328">
        <v>0</v>
      </c>
      <c r="G88" s="328">
        <v>0</v>
      </c>
      <c r="H88" s="328">
        <v>0</v>
      </c>
      <c r="I88" s="328">
        <v>0</v>
      </c>
    </row>
    <row r="89" spans="2:13">
      <c r="B89" s="316" t="s">
        <v>618</v>
      </c>
      <c r="D89" s="29" t="s">
        <v>575</v>
      </c>
      <c r="E89" s="372">
        <v>0.24239562916830246</v>
      </c>
      <c r="F89" s="372">
        <v>0.32691756601734323</v>
      </c>
      <c r="G89" s="372">
        <v>0.51125497532080755</v>
      </c>
      <c r="H89" s="372">
        <v>0</v>
      </c>
      <c r="I89" s="372">
        <v>0</v>
      </c>
    </row>
    <row r="90" spans="2:13" ht="5.25" customHeight="1">
      <c r="B90" s="316"/>
      <c r="D90" s="72"/>
      <c r="E90" s="72"/>
      <c r="F90" s="72"/>
      <c r="G90" s="72"/>
      <c r="H90" s="72"/>
      <c r="I90" s="72"/>
      <c r="J90" s="72"/>
      <c r="K90" s="72"/>
      <c r="L90" s="72"/>
      <c r="M90" s="72"/>
    </row>
    <row r="91" spans="2:13">
      <c r="B91" s="276" t="s">
        <v>619</v>
      </c>
      <c r="D91" s="29" t="s">
        <v>575</v>
      </c>
      <c r="E91" s="373">
        <v>129.14239562916831</v>
      </c>
      <c r="F91" s="373">
        <v>102.82691756601734</v>
      </c>
      <c r="G91" s="373">
        <v>112.51125497532081</v>
      </c>
      <c r="H91" s="373">
        <v>0</v>
      </c>
      <c r="I91" s="373">
        <v>0</v>
      </c>
    </row>
    <row r="92" spans="2:13">
      <c r="B92" s="96"/>
      <c r="C92" s="96"/>
      <c r="D92" s="96"/>
    </row>
    <row r="93" spans="2:13">
      <c r="B93" s="735" t="s">
        <v>620</v>
      </c>
      <c r="C93" s="754"/>
      <c r="D93" s="755" t="s">
        <v>575</v>
      </c>
      <c r="E93" s="365">
        <v>239.29999999999998</v>
      </c>
      <c r="F93" s="365">
        <v>336.6</v>
      </c>
      <c r="G93" s="365">
        <v>180.30000000000007</v>
      </c>
      <c r="H93" s="365">
        <v>0</v>
      </c>
      <c r="I93" s="365">
        <v>0</v>
      </c>
    </row>
    <row r="94" spans="2:13">
      <c r="B94" s="341" t="s">
        <v>621</v>
      </c>
      <c r="D94" s="29" t="s">
        <v>575</v>
      </c>
      <c r="E94" s="373">
        <v>210.64787769291277</v>
      </c>
      <c r="F94" s="373">
        <v>289.95157180077194</v>
      </c>
      <c r="G94" s="373">
        <v>149.09453863745046</v>
      </c>
      <c r="H94" s="373">
        <v>0</v>
      </c>
      <c r="I94" s="373">
        <v>0</v>
      </c>
    </row>
    <row r="95" spans="2:13">
      <c r="B95" s="341"/>
      <c r="E95" s="342"/>
      <c r="F95" s="342"/>
      <c r="G95" s="342"/>
      <c r="H95" s="342"/>
      <c r="I95" s="343"/>
    </row>
    <row r="96" spans="2:13">
      <c r="B96" s="736" t="s">
        <v>622</v>
      </c>
      <c r="D96" s="29" t="s">
        <v>575</v>
      </c>
      <c r="E96" s="374">
        <v>80.859410512025931</v>
      </c>
      <c r="F96" s="374">
        <v>83.824359119459217</v>
      </c>
      <c r="G96" s="374">
        <v>87.956832334722975</v>
      </c>
      <c r="H96" s="374">
        <v>77.396086406409879</v>
      </c>
      <c r="I96" s="374">
        <v>69.070248202816614</v>
      </c>
    </row>
    <row r="97" spans="2:10">
      <c r="B97" s="742" t="s">
        <v>623</v>
      </c>
      <c r="D97" s="29" t="s">
        <v>575</v>
      </c>
      <c r="E97" s="328">
        <v>0</v>
      </c>
      <c r="F97" s="328">
        <v>0</v>
      </c>
      <c r="G97" s="328">
        <v>0</v>
      </c>
      <c r="H97" s="328">
        <v>0</v>
      </c>
      <c r="I97" s="328">
        <v>0</v>
      </c>
      <c r="J97" s="96" t="s">
        <v>624</v>
      </c>
    </row>
    <row r="98" spans="2:10">
      <c r="B98" s="742" t="s">
        <v>625</v>
      </c>
      <c r="D98" s="29" t="s">
        <v>575</v>
      </c>
      <c r="E98" s="328">
        <v>0</v>
      </c>
      <c r="F98" s="328">
        <v>0</v>
      </c>
      <c r="G98" s="328">
        <v>0</v>
      </c>
      <c r="H98" s="328">
        <v>0</v>
      </c>
      <c r="I98" s="328">
        <v>0</v>
      </c>
      <c r="J98" s="96" t="s">
        <v>624</v>
      </c>
    </row>
    <row r="99" spans="2:10">
      <c r="B99" s="344" t="s">
        <v>626</v>
      </c>
      <c r="D99" s="29" t="s">
        <v>575</v>
      </c>
      <c r="E99" s="374">
        <v>77.884889962025923</v>
      </c>
      <c r="F99" s="374">
        <v>78.801557069459221</v>
      </c>
      <c r="G99" s="374">
        <v>82.690582344722984</v>
      </c>
      <c r="H99" s="374">
        <v>77.396086406409879</v>
      </c>
      <c r="I99" s="374">
        <v>69.070248202816614</v>
      </c>
    </row>
    <row r="100" spans="2:10">
      <c r="B100" s="345" t="s">
        <v>627</v>
      </c>
      <c r="D100" s="29" t="s">
        <v>575</v>
      </c>
      <c r="E100" s="373">
        <v>2.9745205500000083</v>
      </c>
      <c r="F100" s="373">
        <v>5.0228020499999957</v>
      </c>
      <c r="G100" s="373">
        <v>5.2662499899999915</v>
      </c>
      <c r="H100" s="373">
        <v>0</v>
      </c>
      <c r="I100" s="375">
        <v>0</v>
      </c>
    </row>
    <row r="101" spans="2:10">
      <c r="B101" s="341"/>
      <c r="E101" s="342"/>
      <c r="F101" s="342"/>
      <c r="G101" s="342"/>
      <c r="H101" s="342"/>
      <c r="I101" s="343"/>
    </row>
    <row r="102" spans="2:10">
      <c r="B102" s="736" t="s">
        <v>628</v>
      </c>
      <c r="D102" s="29" t="s">
        <v>575</v>
      </c>
      <c r="E102" s="328">
        <v>46.9</v>
      </c>
      <c r="F102" s="328">
        <v>62.300000000000004</v>
      </c>
      <c r="G102" s="328">
        <v>24</v>
      </c>
      <c r="H102" s="328">
        <v>0</v>
      </c>
      <c r="I102" s="328">
        <v>0</v>
      </c>
    </row>
    <row r="103" spans="2:10">
      <c r="B103" s="736" t="s">
        <v>629</v>
      </c>
      <c r="D103" s="29" t="s">
        <v>575</v>
      </c>
      <c r="E103" s="328">
        <v>-41.5</v>
      </c>
      <c r="F103" s="328">
        <v>-42.400000000000006</v>
      </c>
      <c r="G103" s="328">
        <v>-51.3</v>
      </c>
      <c r="H103" s="328">
        <v>0</v>
      </c>
      <c r="I103" s="328">
        <v>0</v>
      </c>
    </row>
    <row r="104" spans="2:10">
      <c r="B104" s="736" t="s">
        <v>630</v>
      </c>
      <c r="D104" s="29" t="s">
        <v>575</v>
      </c>
      <c r="E104" s="365">
        <v>5.3999999999999986</v>
      </c>
      <c r="F104" s="365">
        <v>19.899999999999999</v>
      </c>
      <c r="G104" s="365">
        <v>-27.299999999999997</v>
      </c>
      <c r="H104" s="365">
        <v>0</v>
      </c>
      <c r="I104" s="365">
        <v>0</v>
      </c>
    </row>
    <row r="105" spans="2:10">
      <c r="B105" s="344" t="s">
        <v>631</v>
      </c>
      <c r="D105" s="29" t="s">
        <v>575</v>
      </c>
      <c r="E105" s="374">
        <v>14.126155634571337</v>
      </c>
      <c r="F105" s="374">
        <v>1.1507574946119092E-2</v>
      </c>
      <c r="G105" s="374">
        <v>0</v>
      </c>
      <c r="H105" s="374">
        <v>0</v>
      </c>
      <c r="I105" s="374">
        <v>0</v>
      </c>
    </row>
    <row r="106" spans="2:10">
      <c r="B106" s="345" t="s">
        <v>627</v>
      </c>
      <c r="D106" s="29" t="s">
        <v>575</v>
      </c>
      <c r="E106" s="376">
        <v>-8.726155634571338</v>
      </c>
      <c r="F106" s="376">
        <v>19.888492425053879</v>
      </c>
      <c r="G106" s="376">
        <v>-27.299999999999997</v>
      </c>
      <c r="H106" s="376">
        <v>0</v>
      </c>
      <c r="I106" s="376">
        <v>0</v>
      </c>
    </row>
    <row r="107" spans="2:10">
      <c r="B107" s="346"/>
      <c r="E107" s="342"/>
      <c r="F107" s="342"/>
      <c r="G107" s="342"/>
      <c r="H107" s="342"/>
      <c r="I107" s="343"/>
    </row>
    <row r="108" spans="2:10">
      <c r="B108" s="737" t="s">
        <v>632</v>
      </c>
      <c r="D108" s="29" t="s">
        <v>575</v>
      </c>
      <c r="E108" s="365">
        <v>111.54058948797405</v>
      </c>
      <c r="F108" s="365">
        <v>190.47564088054079</v>
      </c>
      <c r="G108" s="365">
        <v>68.343167665277093</v>
      </c>
      <c r="H108" s="365">
        <v>-77.396086406409879</v>
      </c>
      <c r="I108" s="365">
        <v>-69.070248202816614</v>
      </c>
    </row>
    <row r="109" spans="2:10">
      <c r="B109" s="347" t="s">
        <v>633</v>
      </c>
      <c r="D109" s="29" t="s">
        <v>575</v>
      </c>
      <c r="E109" s="365">
        <v>118.6368320963155</v>
      </c>
      <c r="F109" s="365">
        <v>211.13850715636661</v>
      </c>
      <c r="G109" s="365">
        <v>66.403956292727472</v>
      </c>
      <c r="H109" s="365">
        <v>-77.396086406409879</v>
      </c>
      <c r="I109" s="365">
        <v>-69.070248202816614</v>
      </c>
    </row>
    <row r="110" spans="2:10">
      <c r="B110" s="345" t="s">
        <v>627</v>
      </c>
      <c r="D110" s="29" t="s">
        <v>575</v>
      </c>
      <c r="E110" s="373">
        <v>-7.0962426083414556</v>
      </c>
      <c r="F110" s="373">
        <v>-20.66286627582582</v>
      </c>
      <c r="G110" s="373">
        <v>1.9392113725496216</v>
      </c>
      <c r="H110" s="373">
        <v>0</v>
      </c>
      <c r="I110" s="373">
        <v>0</v>
      </c>
    </row>
    <row r="111" spans="2:10">
      <c r="B111" s="346"/>
      <c r="C111" s="96"/>
      <c r="D111" s="96"/>
      <c r="I111" s="348"/>
    </row>
    <row r="112" spans="2:10">
      <c r="B112" s="349"/>
      <c r="C112" s="350"/>
      <c r="D112" s="176"/>
      <c r="E112" s="177"/>
      <c r="F112" s="176"/>
      <c r="G112" s="176"/>
      <c r="H112" s="176"/>
      <c r="I112" s="178"/>
    </row>
    <row r="113" spans="2:9">
      <c r="B113" s="96"/>
      <c r="D113" s="96"/>
    </row>
    <row r="114" spans="2:9">
      <c r="B114" s="96"/>
      <c r="C114" s="96"/>
      <c r="D114" s="96"/>
    </row>
    <row r="115" spans="2:9">
      <c r="B115" s="351"/>
      <c r="D115" s="96"/>
    </row>
    <row r="116" spans="2:9">
      <c r="B116" s="352" t="s">
        <v>634</v>
      </c>
      <c r="C116" s="96"/>
      <c r="D116" s="96"/>
    </row>
    <row r="117" spans="2:9">
      <c r="B117" s="724">
        <v>0</v>
      </c>
      <c r="C117" s="756"/>
      <c r="D117" s="756"/>
      <c r="E117" s="756"/>
      <c r="F117" s="756"/>
      <c r="G117" s="757"/>
      <c r="H117" s="757"/>
      <c r="I117" s="353"/>
    </row>
    <row r="118" spans="2:9">
      <c r="B118" s="354">
        <v>0</v>
      </c>
      <c r="C118" s="355"/>
      <c r="D118" s="356"/>
      <c r="E118" s="357"/>
      <c r="F118" s="357"/>
      <c r="G118" s="357"/>
      <c r="H118" s="357"/>
      <c r="I118" s="358"/>
    </row>
    <row r="119" spans="2:9">
      <c r="B119" s="354">
        <v>0</v>
      </c>
      <c r="C119" s="355"/>
      <c r="D119" s="356"/>
      <c r="E119" s="357"/>
      <c r="F119" s="357"/>
      <c r="G119" s="357"/>
      <c r="H119" s="357"/>
      <c r="I119" s="358"/>
    </row>
    <row r="120" spans="2:9">
      <c r="B120" s="354">
        <v>0</v>
      </c>
      <c r="C120" s="355"/>
      <c r="D120" s="356"/>
      <c r="E120" s="357"/>
      <c r="F120" s="357"/>
      <c r="G120" s="357"/>
      <c r="H120" s="357"/>
      <c r="I120" s="358"/>
    </row>
    <row r="121" spans="2:9">
      <c r="B121" s="354">
        <v>0</v>
      </c>
      <c r="C121" s="355"/>
      <c r="D121" s="356"/>
      <c r="E121" s="357"/>
      <c r="F121" s="357"/>
      <c r="G121" s="357"/>
      <c r="H121" s="357"/>
      <c r="I121" s="358"/>
    </row>
    <row r="122" spans="2:9">
      <c r="B122" s="359">
        <v>0</v>
      </c>
      <c r="C122" s="360"/>
      <c r="D122" s="361"/>
      <c r="E122" s="362"/>
      <c r="F122" s="362"/>
      <c r="G122" s="362"/>
      <c r="H122" s="362"/>
      <c r="I122" s="363"/>
    </row>
    <row r="124" spans="2:9" ht="13.5" customHeight="1"/>
    <row r="130" ht="15" customHeight="1"/>
    <row r="144" ht="91.5" customHeight="1"/>
  </sheetData>
  <sheetProtection insertRows="0" autoFilter="0" pivotTables="0"/>
  <conditionalFormatting sqref="C36">
    <cfRule type="expression" dxfId="76" priority="55">
      <formula>C$5="Forecast"</formula>
    </cfRule>
  </conditionalFormatting>
  <conditionalFormatting sqref="E6:H6">
    <cfRule type="expression" dxfId="75" priority="22">
      <formula>AND(E$5="Actuals",F$5="Forecast")</formula>
    </cfRule>
  </conditionalFormatting>
  <conditionalFormatting sqref="E66:H66">
    <cfRule type="expression" dxfId="74" priority="25">
      <formula>AND(E$5="Actuals",F$5="N/A")</formula>
    </cfRule>
  </conditionalFormatting>
  <conditionalFormatting sqref="E7:I7">
    <cfRule type="expression" dxfId="73" priority="24">
      <formula>AND(E$5="Actuals",F$5="Forecast")</formula>
    </cfRule>
  </conditionalFormatting>
  <conditionalFormatting sqref="E13:I19 E21:I21 E25:I25 E28:I37 E40:I56 E58:I60 E66:I66 E68:I69 E72:I72 E87:I89 E91:I91 E93:I94 E102:I106">
    <cfRule type="expression" dxfId="72" priority="19">
      <formula>E$5="Forecast"</formula>
    </cfRule>
  </conditionalFormatting>
  <conditionalFormatting sqref="E25:I25">
    <cfRule type="expression" priority="7">
      <formula>E$5="Forecast"</formula>
    </cfRule>
    <cfRule type="expression" priority="8">
      <formula>$E3="Forecast"</formula>
    </cfRule>
  </conditionalFormatting>
  <conditionalFormatting sqref="E28:I36 E40:I55">
    <cfRule type="expression" priority="20">
      <formula>E$5="Forecast"</formula>
    </cfRule>
  </conditionalFormatting>
  <conditionalFormatting sqref="E28:I36">
    <cfRule type="expression" priority="21">
      <formula>$E6="Forecast"</formula>
    </cfRule>
  </conditionalFormatting>
  <conditionalFormatting sqref="E60:I60">
    <cfRule type="expression" dxfId="70" priority="59">
      <formula>E$5="Forecast"</formula>
    </cfRule>
  </conditionalFormatting>
  <conditionalFormatting sqref="E68:I70 E72:I72 E87:I87">
    <cfRule type="expression" dxfId="69" priority="51">
      <formula>D$12="N/A"</formula>
    </cfRule>
  </conditionalFormatting>
  <conditionalFormatting sqref="E75:I76">
    <cfRule type="expression" dxfId="68" priority="11">
      <formula>E$5="Forecast"</formula>
    </cfRule>
  </conditionalFormatting>
  <conditionalFormatting sqref="E78:I78">
    <cfRule type="expression" dxfId="67" priority="6">
      <formula>D$12="N/A"</formula>
    </cfRule>
  </conditionalFormatting>
  <conditionalFormatting sqref="E78:I79">
    <cfRule type="expression" dxfId="66" priority="5">
      <formula>E$5="Forecast"</formula>
    </cfRule>
  </conditionalFormatting>
  <conditionalFormatting sqref="E84:I84">
    <cfRule type="expression" dxfId="65" priority="3">
      <formula>E$5="Forecast"</formula>
    </cfRule>
    <cfRule type="expression" dxfId="64" priority="4">
      <formula>D$12="N/A"</formula>
    </cfRule>
  </conditionalFormatting>
  <conditionalFormatting sqref="E96:I100">
    <cfRule type="expression" dxfId="63" priority="1">
      <formula>E$5="Forecast"</formula>
    </cfRule>
  </conditionalFormatting>
  <conditionalFormatting sqref="E108:I110">
    <cfRule type="expression" dxfId="62" priority="17">
      <formula>E$5="Forecast"</formula>
    </cfRule>
  </conditionalFormatting>
  <conditionalFormatting sqref="I6">
    <cfRule type="expression" dxfId="61" priority="23">
      <formula>AND(I$5="Actuals",#REF!="Forecast")</formula>
    </cfRule>
  </conditionalFormatting>
  <conditionalFormatting sqref="I66">
    <cfRule type="expression" dxfId="60" priority="237">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0" zoomScaleNormal="80" workbookViewId="0">
      <selection sqref="A1:XFD1048576"/>
    </sheetView>
  </sheetViews>
  <sheetFormatPr defaultColWidth="9.125" defaultRowHeight="12.75"/>
  <cols>
    <col min="1" max="1" width="8.375" style="276" customWidth="1"/>
    <col min="2" max="2" width="64.5" style="316" customWidth="1"/>
    <col min="3" max="3" width="13.375" style="29" customWidth="1"/>
    <col min="4" max="8" width="11.125" style="276" customWidth="1"/>
    <col min="9" max="10" width="12.875" style="276" customWidth="1"/>
    <col min="11" max="12" width="9.125" style="276"/>
    <col min="13" max="13" width="12" style="276" customWidth="1"/>
    <col min="14" max="16384" width="9.125" style="276"/>
  </cols>
  <sheetData>
    <row r="1" spans="1:19" s="96" customFormat="1" ht="20.25">
      <c r="A1" s="728" t="s">
        <v>635</v>
      </c>
      <c r="B1" s="758"/>
      <c r="C1" s="759"/>
      <c r="D1" s="760"/>
      <c r="E1" s="760"/>
      <c r="F1" s="760"/>
      <c r="G1" s="760"/>
      <c r="H1" s="760"/>
      <c r="I1" s="761"/>
      <c r="J1" s="761"/>
      <c r="K1" s="377"/>
    </row>
    <row r="2" spans="1:19" s="96" customFormat="1" ht="20.25">
      <c r="A2" s="729" t="s">
        <v>4</v>
      </c>
      <c r="B2" s="267"/>
      <c r="C2" s="313"/>
      <c r="D2" s="269"/>
      <c r="E2" s="269"/>
      <c r="F2" s="269"/>
      <c r="G2" s="269"/>
      <c r="H2" s="269"/>
      <c r="I2" s="270"/>
      <c r="J2" s="270"/>
      <c r="K2" s="271"/>
    </row>
    <row r="3" spans="1:19" s="96" customFormat="1" ht="20.25">
      <c r="A3" s="730">
        <v>2026</v>
      </c>
      <c r="B3" s="314"/>
      <c r="C3" s="315"/>
      <c r="D3" s="272"/>
      <c r="E3" s="272"/>
      <c r="F3" s="272"/>
      <c r="G3" s="272"/>
      <c r="H3" s="272"/>
      <c r="I3" s="273"/>
      <c r="J3" s="273"/>
      <c r="K3" s="274"/>
    </row>
    <row r="4" spans="1:19" ht="12.75" customHeight="1"/>
    <row r="5" spans="1:19" ht="30" customHeight="1">
      <c r="D5" s="275" t="s">
        <v>983</v>
      </c>
      <c r="E5" s="275" t="s">
        <v>983</v>
      </c>
      <c r="F5" s="275" t="s">
        <v>983</v>
      </c>
      <c r="G5" s="275" t="s">
        <v>984</v>
      </c>
      <c r="H5" s="275" t="s">
        <v>984</v>
      </c>
    </row>
    <row r="6" spans="1:19" ht="27.75" customHeight="1">
      <c r="D6" s="378">
        <v>2024</v>
      </c>
      <c r="E6" s="379">
        <v>2025</v>
      </c>
      <c r="F6" s="379">
        <v>2026</v>
      </c>
      <c r="G6" s="379">
        <v>2027</v>
      </c>
      <c r="H6" s="379">
        <v>2028</v>
      </c>
      <c r="I6" s="279" t="s">
        <v>985</v>
      </c>
      <c r="J6" s="380" t="s">
        <v>535</v>
      </c>
    </row>
    <row r="7" spans="1:19">
      <c r="D7" s="280" t="s">
        <v>986</v>
      </c>
      <c r="E7" s="280" t="s">
        <v>987</v>
      </c>
      <c r="F7" s="280" t="s">
        <v>988</v>
      </c>
      <c r="G7" s="280" t="s">
        <v>989</v>
      </c>
      <c r="H7" s="280" t="s">
        <v>990</v>
      </c>
    </row>
    <row r="8" spans="1:19">
      <c r="B8" s="381" t="s">
        <v>636</v>
      </c>
      <c r="C8" s="382"/>
      <c r="D8" s="382"/>
      <c r="E8" s="382"/>
      <c r="F8" s="382"/>
      <c r="G8" s="382"/>
      <c r="H8" s="383"/>
      <c r="I8" s="383"/>
      <c r="J8" s="383"/>
      <c r="K8" s="316"/>
    </row>
    <row r="9" spans="1:19">
      <c r="B9" s="739" t="s">
        <v>637</v>
      </c>
      <c r="C9" s="384"/>
      <c r="D9" s="384"/>
      <c r="E9" s="384"/>
      <c r="F9" s="384"/>
      <c r="G9" s="384"/>
      <c r="H9" s="384"/>
      <c r="I9" s="384"/>
      <c r="J9" s="384"/>
      <c r="K9" s="316"/>
      <c r="L9" s="316"/>
    </row>
    <row r="11" spans="1:19">
      <c r="B11" s="385" t="s">
        <v>1000</v>
      </c>
      <c r="C11" s="386"/>
      <c r="D11" s="321"/>
      <c r="E11" s="321"/>
      <c r="F11" s="321"/>
      <c r="G11" s="321"/>
      <c r="H11" s="321"/>
      <c r="I11" s="321"/>
      <c r="J11" s="321"/>
      <c r="K11" s="316"/>
    </row>
    <row r="12" spans="1:19">
      <c r="B12" s="323"/>
      <c r="D12" s="387"/>
      <c r="E12" s="387"/>
      <c r="F12" s="387"/>
      <c r="G12" s="387"/>
      <c r="H12" s="387"/>
      <c r="I12" s="387"/>
      <c r="J12" s="387"/>
      <c r="K12" s="316"/>
    </row>
    <row r="13" spans="1:19">
      <c r="B13" s="72" t="s">
        <v>638</v>
      </c>
      <c r="C13" s="388" t="s">
        <v>20</v>
      </c>
      <c r="D13" s="389">
        <v>225.25967829623087</v>
      </c>
      <c r="E13" s="389">
        <v>269.76233301774778</v>
      </c>
      <c r="F13" s="389">
        <v>294.84991412891929</v>
      </c>
      <c r="G13" s="389">
        <v>251.59527224707185</v>
      </c>
      <c r="H13" s="389">
        <v>249.73494251800668</v>
      </c>
      <c r="I13" s="419">
        <v>789.87192544289792</v>
      </c>
      <c r="J13" s="420">
        <v>1291.2021402079763</v>
      </c>
      <c r="K13" s="316"/>
    </row>
    <row r="14" spans="1:19" ht="17.25" customHeight="1">
      <c r="B14" s="390" t="s">
        <v>639</v>
      </c>
      <c r="C14" s="388" t="s">
        <v>20</v>
      </c>
      <c r="D14" s="389">
        <v>254.53845964766379</v>
      </c>
      <c r="E14" s="389">
        <v>263.38439491971548</v>
      </c>
      <c r="F14" s="389">
        <v>247.58863008574326</v>
      </c>
      <c r="G14" s="389">
        <v>248.89373667343878</v>
      </c>
      <c r="H14" s="389">
        <v>244.28333867343878</v>
      </c>
      <c r="I14" s="421">
        <v>765.51148465312258</v>
      </c>
      <c r="J14" s="422">
        <v>1258.6885600000001</v>
      </c>
      <c r="K14" s="391"/>
    </row>
    <row r="15" spans="1:19">
      <c r="B15" s="71" t="s">
        <v>640</v>
      </c>
      <c r="C15" s="388" t="s">
        <v>20</v>
      </c>
      <c r="D15" s="418">
        <v>29.278781351432912</v>
      </c>
      <c r="E15" s="418">
        <v>-6.3779380980323026</v>
      </c>
      <c r="F15" s="418">
        <v>-47.261284043176033</v>
      </c>
      <c r="G15" s="418">
        <v>-2.7015355736330662</v>
      </c>
      <c r="H15" s="418">
        <v>-5.4516038445678987</v>
      </c>
      <c r="I15" s="21">
        <v>-24.360440789775339</v>
      </c>
      <c r="J15" s="23">
        <v>-32.513580207976247</v>
      </c>
      <c r="K15" s="852"/>
      <c r="L15" s="852"/>
      <c r="M15" s="852"/>
      <c r="N15" s="116"/>
      <c r="O15" s="116"/>
      <c r="P15" s="116"/>
      <c r="Q15" s="96"/>
      <c r="R15" s="96"/>
      <c r="S15" s="96"/>
    </row>
    <row r="16" spans="1:19">
      <c r="B16" s="71"/>
      <c r="C16" s="388"/>
      <c r="D16" s="392"/>
      <c r="E16" s="392"/>
      <c r="F16" s="392"/>
      <c r="G16" s="392"/>
      <c r="H16" s="392"/>
      <c r="I16" s="392"/>
      <c r="J16" s="392"/>
      <c r="K16" s="393"/>
      <c r="L16" s="393"/>
      <c r="M16" s="393"/>
      <c r="N16" s="393"/>
      <c r="O16" s="393"/>
      <c r="P16" s="393"/>
      <c r="Q16" s="96"/>
      <c r="R16" s="96"/>
      <c r="S16" s="96"/>
    </row>
    <row r="17" spans="2:19">
      <c r="B17" s="316" t="s">
        <v>641</v>
      </c>
      <c r="C17" s="29" t="s">
        <v>538</v>
      </c>
      <c r="D17" s="423">
        <v>0.5</v>
      </c>
      <c r="E17" s="423">
        <v>0.5</v>
      </c>
      <c r="F17" s="423">
        <v>0.5</v>
      </c>
      <c r="G17" s="423">
        <v>0.5</v>
      </c>
      <c r="H17" s="423">
        <v>0.5</v>
      </c>
      <c r="I17" s="394"/>
      <c r="J17" s="394"/>
      <c r="K17" s="96"/>
      <c r="L17" s="96"/>
      <c r="M17" s="96"/>
      <c r="N17" s="96"/>
      <c r="O17" s="96"/>
      <c r="P17" s="96"/>
      <c r="Q17" s="96"/>
      <c r="R17" s="96"/>
      <c r="S17" s="96"/>
    </row>
    <row r="18" spans="2:19">
      <c r="K18" s="96"/>
      <c r="L18" s="96"/>
      <c r="M18" s="787"/>
      <c r="N18" s="96"/>
      <c r="O18" s="96"/>
      <c r="P18" s="96"/>
      <c r="Q18" s="96"/>
      <c r="R18" s="96"/>
      <c r="S18" s="96"/>
    </row>
    <row r="19" spans="2:19">
      <c r="B19" s="316" t="s">
        <v>642</v>
      </c>
      <c r="C19" s="388" t="s">
        <v>20</v>
      </c>
      <c r="D19" s="418">
        <v>14.639390675716456</v>
      </c>
      <c r="E19" s="418">
        <v>-3.1889690490161513</v>
      </c>
      <c r="F19" s="418">
        <v>-23.630642021588017</v>
      </c>
      <c r="G19" s="418">
        <v>-1.3507677868165331</v>
      </c>
      <c r="H19" s="418">
        <v>-2.7258019222839494</v>
      </c>
      <c r="I19" s="18">
        <v>-12.180220394887712</v>
      </c>
      <c r="J19" s="20">
        <v>-16.256790103988195</v>
      </c>
      <c r="K19" s="96"/>
      <c r="L19" s="96"/>
      <c r="M19" s="787"/>
      <c r="N19" s="96"/>
      <c r="O19" s="96"/>
      <c r="P19" s="96"/>
      <c r="Q19" s="96"/>
      <c r="R19" s="96"/>
      <c r="S19" s="96"/>
    </row>
    <row r="20" spans="2:19">
      <c r="B20" s="316" t="s">
        <v>643</v>
      </c>
      <c r="C20" s="388" t="s">
        <v>20</v>
      </c>
      <c r="D20" s="418">
        <v>14.639390675716456</v>
      </c>
      <c r="E20" s="418">
        <v>-3.1889690490161513</v>
      </c>
      <c r="F20" s="418">
        <v>-23.630642021588017</v>
      </c>
      <c r="G20" s="418">
        <v>-1.3507677868165331</v>
      </c>
      <c r="H20" s="418">
        <v>-2.7258019222839494</v>
      </c>
      <c r="I20" s="15">
        <v>-12.180220394887712</v>
      </c>
      <c r="J20" s="17">
        <v>-16.256790103988195</v>
      </c>
      <c r="L20" s="96"/>
      <c r="M20" s="787"/>
      <c r="N20" s="96"/>
      <c r="O20" s="96"/>
      <c r="P20" s="96"/>
      <c r="Q20" s="96"/>
      <c r="R20" s="96"/>
      <c r="S20" s="96"/>
    </row>
    <row r="21" spans="2:19">
      <c r="C21" s="316"/>
      <c r="D21" s="316"/>
      <c r="E21" s="316"/>
      <c r="F21" s="316"/>
      <c r="G21" s="316"/>
      <c r="H21" s="316"/>
      <c r="I21" s="316"/>
      <c r="J21" s="316"/>
      <c r="L21" s="96"/>
      <c r="M21" s="96"/>
      <c r="N21" s="96"/>
      <c r="O21" s="96"/>
      <c r="P21" s="96"/>
      <c r="Q21" s="96"/>
      <c r="R21" s="96"/>
      <c r="S21" s="96"/>
    </row>
    <row r="22" spans="2:19">
      <c r="B22" s="323" t="s">
        <v>644</v>
      </c>
      <c r="L22" s="96"/>
      <c r="M22" s="96"/>
      <c r="N22" s="96"/>
      <c r="O22" s="96"/>
      <c r="P22" s="96"/>
    </row>
    <row r="23" spans="2:19">
      <c r="B23" s="329" t="s">
        <v>645</v>
      </c>
      <c r="C23" s="388" t="s">
        <v>20</v>
      </c>
      <c r="D23" s="395">
        <v>0</v>
      </c>
      <c r="E23" s="395">
        <v>0</v>
      </c>
      <c r="F23" s="395">
        <v>0</v>
      </c>
      <c r="G23" s="395">
        <v>0</v>
      </c>
      <c r="H23" s="395">
        <v>0</v>
      </c>
      <c r="I23" s="15">
        <v>0</v>
      </c>
      <c r="J23" s="17">
        <v>0</v>
      </c>
      <c r="L23" s="96"/>
      <c r="M23" s="96"/>
      <c r="N23" s="96"/>
      <c r="O23" s="96"/>
      <c r="P23" s="96"/>
      <c r="Q23" s="96"/>
      <c r="R23" s="96"/>
      <c r="S23" s="96"/>
    </row>
    <row r="24" spans="2:19">
      <c r="B24" s="329" t="s">
        <v>646</v>
      </c>
      <c r="C24" s="388" t="s">
        <v>20</v>
      </c>
      <c r="D24" s="395">
        <v>0</v>
      </c>
      <c r="E24" s="395">
        <v>0</v>
      </c>
      <c r="F24" s="395">
        <v>0</v>
      </c>
      <c r="G24" s="395">
        <v>0</v>
      </c>
      <c r="H24" s="395">
        <v>0</v>
      </c>
      <c r="I24" s="15">
        <v>0</v>
      </c>
      <c r="J24" s="17">
        <v>0</v>
      </c>
      <c r="L24" s="96"/>
      <c r="M24" s="96"/>
      <c r="N24" s="96"/>
      <c r="O24" s="96"/>
      <c r="P24" s="96"/>
      <c r="Q24" s="96"/>
      <c r="R24" s="96"/>
      <c r="S24" s="96"/>
    </row>
    <row r="25" spans="2:19">
      <c r="B25" s="329" t="s">
        <v>646</v>
      </c>
      <c r="C25" s="388" t="s">
        <v>20</v>
      </c>
      <c r="D25" s="395">
        <v>0</v>
      </c>
      <c r="E25" s="395">
        <v>0</v>
      </c>
      <c r="F25" s="395">
        <v>0</v>
      </c>
      <c r="G25" s="395">
        <v>0</v>
      </c>
      <c r="H25" s="395">
        <v>0</v>
      </c>
      <c r="I25" s="15">
        <v>0</v>
      </c>
      <c r="J25" s="17">
        <v>0</v>
      </c>
      <c r="L25" s="96"/>
      <c r="M25" s="96"/>
      <c r="N25" s="96"/>
      <c r="O25" s="96"/>
      <c r="P25" s="96"/>
      <c r="Q25" s="96"/>
      <c r="R25" s="96"/>
      <c r="S25" s="96"/>
    </row>
    <row r="26" spans="2:19">
      <c r="B26" s="329" t="s">
        <v>646</v>
      </c>
      <c r="C26" s="388" t="s">
        <v>20</v>
      </c>
      <c r="D26" s="395">
        <v>0</v>
      </c>
      <c r="E26" s="395">
        <v>0</v>
      </c>
      <c r="F26" s="395">
        <v>0</v>
      </c>
      <c r="G26" s="395">
        <v>0</v>
      </c>
      <c r="H26" s="395">
        <v>0</v>
      </c>
      <c r="I26" s="15">
        <v>0</v>
      </c>
      <c r="J26" s="17">
        <v>0</v>
      </c>
      <c r="L26" s="96"/>
      <c r="M26" s="96"/>
      <c r="N26" s="96"/>
      <c r="O26" s="96"/>
      <c r="P26" s="96"/>
      <c r="Q26" s="96"/>
      <c r="R26" s="96"/>
      <c r="S26" s="96"/>
    </row>
    <row r="27" spans="2:19">
      <c r="B27" s="329" t="s">
        <v>646</v>
      </c>
      <c r="C27" s="388" t="s">
        <v>20</v>
      </c>
      <c r="D27" s="395">
        <v>0</v>
      </c>
      <c r="E27" s="395">
        <v>0</v>
      </c>
      <c r="F27" s="395">
        <v>0</v>
      </c>
      <c r="G27" s="395">
        <v>0</v>
      </c>
      <c r="H27" s="395">
        <v>0</v>
      </c>
      <c r="I27" s="15">
        <v>0</v>
      </c>
      <c r="J27" s="17">
        <v>0</v>
      </c>
      <c r="L27" s="96"/>
      <c r="M27" s="96"/>
      <c r="N27" s="96"/>
      <c r="O27" s="96"/>
      <c r="P27" s="96"/>
      <c r="Q27" s="96"/>
      <c r="R27" s="96"/>
      <c r="S27" s="96"/>
    </row>
    <row r="28" spans="2:19">
      <c r="B28" s="329" t="s">
        <v>646</v>
      </c>
      <c r="C28" s="388" t="s">
        <v>20</v>
      </c>
      <c r="D28" s="395">
        <v>0</v>
      </c>
      <c r="E28" s="395">
        <v>0</v>
      </c>
      <c r="F28" s="395">
        <v>0</v>
      </c>
      <c r="G28" s="395">
        <v>0</v>
      </c>
      <c r="H28" s="395">
        <v>0</v>
      </c>
      <c r="I28" s="15">
        <v>0</v>
      </c>
      <c r="J28" s="17">
        <v>0</v>
      </c>
      <c r="L28" s="96"/>
      <c r="M28" s="96"/>
      <c r="N28" s="96"/>
      <c r="O28" s="96"/>
      <c r="P28" s="96"/>
      <c r="Q28" s="96"/>
      <c r="R28" s="96"/>
      <c r="S28" s="96"/>
    </row>
    <row r="29" spans="2:19">
      <c r="B29" s="329" t="s">
        <v>646</v>
      </c>
      <c r="C29" s="388" t="s">
        <v>20</v>
      </c>
      <c r="D29" s="395">
        <v>0</v>
      </c>
      <c r="E29" s="395">
        <v>0</v>
      </c>
      <c r="F29" s="395">
        <v>0</v>
      </c>
      <c r="G29" s="395">
        <v>0</v>
      </c>
      <c r="H29" s="395">
        <v>0</v>
      </c>
      <c r="I29" s="15">
        <v>0</v>
      </c>
      <c r="J29" s="17">
        <v>0</v>
      </c>
      <c r="L29" s="96"/>
      <c r="M29" s="96"/>
      <c r="N29" s="96"/>
      <c r="O29" s="96"/>
      <c r="P29" s="96"/>
      <c r="Q29" s="96"/>
      <c r="R29" s="96"/>
      <c r="S29" s="96"/>
    </row>
    <row r="30" spans="2:19">
      <c r="B30" s="323" t="s">
        <v>647</v>
      </c>
      <c r="C30" s="388" t="s">
        <v>20</v>
      </c>
      <c r="D30" s="418">
        <v>0</v>
      </c>
      <c r="E30" s="418">
        <v>0</v>
      </c>
      <c r="F30" s="418">
        <v>0</v>
      </c>
      <c r="G30" s="418">
        <v>0</v>
      </c>
      <c r="H30" s="418">
        <v>0</v>
      </c>
      <c r="I30" s="15">
        <v>0</v>
      </c>
      <c r="J30" s="17">
        <v>0</v>
      </c>
      <c r="L30" s="96"/>
      <c r="M30" s="96"/>
      <c r="N30" s="96"/>
      <c r="O30" s="96"/>
      <c r="P30" s="96"/>
      <c r="Q30" s="96"/>
      <c r="R30" s="96"/>
      <c r="S30" s="96"/>
    </row>
    <row r="31" spans="2:19">
      <c r="B31" s="323"/>
      <c r="L31" s="96"/>
      <c r="M31" s="96"/>
      <c r="N31" s="96"/>
      <c r="O31" s="96"/>
      <c r="P31" s="96"/>
      <c r="Q31" s="96"/>
      <c r="R31" s="96"/>
      <c r="S31" s="96"/>
    </row>
    <row r="32" spans="2:19">
      <c r="B32" s="323" t="s">
        <v>648</v>
      </c>
      <c r="L32" s="96"/>
      <c r="M32" s="96"/>
      <c r="N32" s="96"/>
      <c r="O32" s="96"/>
      <c r="P32" s="96"/>
      <c r="Q32" s="96"/>
      <c r="R32" s="96"/>
      <c r="S32" s="96"/>
    </row>
    <row r="33" spans="2:19">
      <c r="B33" s="329" t="s">
        <v>645</v>
      </c>
      <c r="C33" s="388" t="s">
        <v>20</v>
      </c>
      <c r="D33" s="395">
        <v>0</v>
      </c>
      <c r="E33" s="395">
        <v>0</v>
      </c>
      <c r="F33" s="395">
        <v>0</v>
      </c>
      <c r="G33" s="395">
        <v>0</v>
      </c>
      <c r="H33" s="395">
        <v>0</v>
      </c>
      <c r="I33" s="15">
        <v>0</v>
      </c>
      <c r="J33" s="17">
        <v>0</v>
      </c>
      <c r="L33" s="96"/>
      <c r="M33" s="96"/>
      <c r="N33" s="96"/>
      <c r="O33" s="96"/>
      <c r="P33" s="96"/>
      <c r="Q33" s="96"/>
      <c r="R33" s="96"/>
      <c r="S33" s="96"/>
    </row>
    <row r="34" spans="2:19">
      <c r="B34" s="329" t="s">
        <v>646</v>
      </c>
      <c r="C34" s="388" t="s">
        <v>20</v>
      </c>
      <c r="D34" s="395">
        <v>0</v>
      </c>
      <c r="E34" s="395">
        <v>0</v>
      </c>
      <c r="F34" s="395">
        <v>0</v>
      </c>
      <c r="G34" s="395">
        <v>0</v>
      </c>
      <c r="H34" s="395">
        <v>0</v>
      </c>
      <c r="I34" s="15">
        <v>0</v>
      </c>
      <c r="J34" s="17">
        <v>0</v>
      </c>
      <c r="L34" s="96"/>
      <c r="M34" s="96"/>
      <c r="N34" s="96"/>
      <c r="O34" s="96"/>
      <c r="P34" s="96"/>
      <c r="Q34" s="96"/>
      <c r="R34" s="96"/>
      <c r="S34" s="96"/>
    </row>
    <row r="35" spans="2:19">
      <c r="B35" s="323" t="s">
        <v>647</v>
      </c>
      <c r="C35" s="388" t="s">
        <v>20</v>
      </c>
      <c r="D35" s="418">
        <v>0</v>
      </c>
      <c r="E35" s="418">
        <v>0</v>
      </c>
      <c r="F35" s="418">
        <v>0</v>
      </c>
      <c r="G35" s="418">
        <v>0</v>
      </c>
      <c r="H35" s="418">
        <v>0</v>
      </c>
      <c r="I35" s="15">
        <v>0</v>
      </c>
      <c r="J35" s="17">
        <v>0</v>
      </c>
      <c r="L35" s="96"/>
      <c r="M35" s="96"/>
      <c r="N35" s="96"/>
      <c r="O35" s="96"/>
      <c r="P35" s="96"/>
      <c r="Q35" s="96"/>
      <c r="R35" s="96"/>
      <c r="S35" s="96"/>
    </row>
    <row r="36" spans="2:19">
      <c r="B36" s="323"/>
      <c r="L36" s="96"/>
      <c r="M36" s="96"/>
      <c r="N36" s="96"/>
      <c r="O36" s="96"/>
      <c r="P36" s="96"/>
      <c r="Q36" s="96"/>
      <c r="R36" s="96"/>
      <c r="S36" s="96"/>
    </row>
    <row r="37" spans="2:19">
      <c r="B37" s="316" t="s">
        <v>649</v>
      </c>
      <c r="C37" s="388" t="s">
        <v>20</v>
      </c>
      <c r="D37" s="418">
        <v>0</v>
      </c>
      <c r="E37" s="418">
        <v>0</v>
      </c>
      <c r="F37" s="418">
        <v>0</v>
      </c>
      <c r="G37" s="418">
        <v>0</v>
      </c>
      <c r="H37" s="418">
        <v>0</v>
      </c>
      <c r="I37" s="18">
        <v>0</v>
      </c>
      <c r="J37" s="20">
        <v>0</v>
      </c>
      <c r="L37" s="96"/>
      <c r="M37" s="96"/>
      <c r="N37" s="96"/>
      <c r="O37" s="96"/>
      <c r="P37" s="96"/>
      <c r="Q37" s="96"/>
      <c r="R37" s="96"/>
      <c r="S37" s="96"/>
    </row>
    <row r="38" spans="2:19">
      <c r="B38" s="316" t="s">
        <v>650</v>
      </c>
      <c r="C38" s="388" t="s">
        <v>20</v>
      </c>
      <c r="D38" s="418">
        <v>0</v>
      </c>
      <c r="E38" s="418">
        <v>0</v>
      </c>
      <c r="F38" s="418">
        <v>0</v>
      </c>
      <c r="G38" s="418">
        <v>0</v>
      </c>
      <c r="H38" s="418">
        <v>0</v>
      </c>
      <c r="I38" s="18">
        <v>0</v>
      </c>
      <c r="J38" s="17">
        <v>0</v>
      </c>
      <c r="L38" s="96"/>
      <c r="M38" s="96"/>
      <c r="N38" s="96"/>
      <c r="O38" s="96"/>
      <c r="P38" s="96"/>
      <c r="Q38" s="96"/>
      <c r="R38" s="96"/>
      <c r="S38" s="96"/>
    </row>
    <row r="39" spans="2:19">
      <c r="B39" s="323"/>
      <c r="L39" s="96"/>
      <c r="M39" s="96"/>
      <c r="N39" s="96"/>
      <c r="O39" s="96"/>
      <c r="P39" s="96"/>
      <c r="Q39" s="96"/>
      <c r="R39" s="96"/>
      <c r="S39" s="96"/>
    </row>
    <row r="40" spans="2:19">
      <c r="B40" s="323" t="s">
        <v>651</v>
      </c>
      <c r="L40" s="96"/>
      <c r="M40" s="96"/>
      <c r="N40" s="96"/>
      <c r="O40" s="96"/>
      <c r="P40" s="96"/>
      <c r="Q40" s="96"/>
      <c r="R40" s="96"/>
      <c r="S40" s="96"/>
    </row>
    <row r="41" spans="2:19">
      <c r="B41" s="316" t="s">
        <v>642</v>
      </c>
      <c r="C41" s="388" t="s">
        <v>20</v>
      </c>
      <c r="D41" s="418">
        <v>14.639390675716456</v>
      </c>
      <c r="E41" s="418">
        <v>-3.1889690490161513</v>
      </c>
      <c r="F41" s="418">
        <v>-23.630642021588017</v>
      </c>
      <c r="G41" s="418">
        <v>-1.3507677868165331</v>
      </c>
      <c r="H41" s="418">
        <v>-2.7258019222839494</v>
      </c>
      <c r="I41" s="18">
        <v>-12.180220394887712</v>
      </c>
      <c r="J41" s="20">
        <v>-16.256790103988195</v>
      </c>
      <c r="L41" s="96"/>
      <c r="M41" s="96"/>
      <c r="N41" s="96"/>
      <c r="O41" s="96"/>
      <c r="P41" s="96"/>
      <c r="Q41" s="96"/>
      <c r="R41" s="96"/>
      <c r="S41" s="96"/>
    </row>
    <row r="42" spans="2:19">
      <c r="B42" s="316" t="s">
        <v>643</v>
      </c>
      <c r="C42" s="388" t="s">
        <v>20</v>
      </c>
      <c r="D42" s="418">
        <v>14.639390675716456</v>
      </c>
      <c r="E42" s="418">
        <v>-3.1889690490161513</v>
      </c>
      <c r="F42" s="418">
        <v>-23.630642021588017</v>
      </c>
      <c r="G42" s="418">
        <v>-1.3507677868165331</v>
      </c>
      <c r="H42" s="418">
        <v>-2.7258019222839494</v>
      </c>
      <c r="I42" s="18">
        <v>-12.180220394887712</v>
      </c>
      <c r="J42" s="17">
        <v>-16.256790103988195</v>
      </c>
      <c r="L42" s="96"/>
      <c r="M42" s="96"/>
      <c r="N42" s="96"/>
      <c r="O42" s="96"/>
      <c r="P42" s="96"/>
      <c r="Q42" s="96"/>
      <c r="R42" s="96"/>
      <c r="S42" s="96"/>
    </row>
    <row r="43" spans="2:19">
      <c r="B43" s="323" t="s">
        <v>652</v>
      </c>
      <c r="C43" s="396" t="s">
        <v>20</v>
      </c>
      <c r="D43" s="418">
        <v>29.278781351432912</v>
      </c>
      <c r="E43" s="418">
        <v>-6.3779380980323026</v>
      </c>
      <c r="F43" s="418">
        <v>-47.261284043176033</v>
      </c>
      <c r="G43" s="418">
        <v>-2.7015355736330662</v>
      </c>
      <c r="H43" s="418">
        <v>-5.4516038445678987</v>
      </c>
      <c r="I43" s="15">
        <v>-24.360440789775424</v>
      </c>
      <c r="J43" s="17">
        <v>-32.513580207976389</v>
      </c>
      <c r="L43" s="96"/>
      <c r="M43" s="96"/>
      <c r="N43" s="96"/>
      <c r="O43" s="96"/>
      <c r="P43" s="96"/>
      <c r="Q43" s="96"/>
      <c r="R43" s="96"/>
      <c r="S43" s="96"/>
    </row>
    <row r="44" spans="2:19">
      <c r="B44" s="323"/>
      <c r="L44" s="96"/>
      <c r="M44" s="96"/>
      <c r="N44" s="96"/>
      <c r="O44" s="96"/>
      <c r="P44" s="96"/>
      <c r="Q44" s="96"/>
      <c r="R44" s="96"/>
      <c r="S44" s="96"/>
    </row>
    <row r="45" spans="2:19">
      <c r="B45" s="385" t="s">
        <v>1001</v>
      </c>
      <c r="C45" s="319"/>
      <c r="D45" s="321"/>
      <c r="E45" s="321"/>
      <c r="F45" s="321"/>
      <c r="G45" s="321"/>
      <c r="H45" s="321"/>
      <c r="I45" s="321"/>
      <c r="J45" s="321"/>
    </row>
    <row r="46" spans="2:19">
      <c r="D46" s="387"/>
      <c r="E46" s="387"/>
      <c r="F46" s="387"/>
      <c r="G46" s="387"/>
      <c r="H46" s="387"/>
      <c r="I46" s="387"/>
      <c r="J46" s="387"/>
    </row>
    <row r="47" spans="2:19">
      <c r="B47" s="72" t="s">
        <v>638</v>
      </c>
      <c r="C47" s="388" t="s">
        <v>20</v>
      </c>
      <c r="D47" s="389">
        <v>39.241127800531594</v>
      </c>
      <c r="E47" s="389">
        <v>61.159961085849645</v>
      </c>
      <c r="F47" s="389">
        <v>63.33173163345181</v>
      </c>
      <c r="G47" s="389">
        <v>91.506024798548282</v>
      </c>
      <c r="H47" s="389">
        <v>91.435619105690009</v>
      </c>
      <c r="I47" s="424">
        <v>163.73282051983307</v>
      </c>
      <c r="J47" s="425">
        <v>346.67446442407135</v>
      </c>
      <c r="K47" s="391"/>
    </row>
    <row r="48" spans="2:19" ht="15" customHeight="1">
      <c r="B48" s="390" t="s">
        <v>653</v>
      </c>
      <c r="C48" s="388" t="s">
        <v>20</v>
      </c>
      <c r="D48" s="389">
        <v>40.743351411981365</v>
      </c>
      <c r="E48" s="389">
        <v>59.73754452276399</v>
      </c>
      <c r="F48" s="389">
        <v>53.977452160710719</v>
      </c>
      <c r="G48" s="389">
        <v>81.925937277615844</v>
      </c>
      <c r="H48" s="389">
        <v>80.31266439335873</v>
      </c>
      <c r="I48" s="426">
        <v>154.45834809545607</v>
      </c>
      <c r="J48" s="427">
        <v>316.69694976643063</v>
      </c>
      <c r="K48" s="391"/>
    </row>
    <row r="49" spans="2:19">
      <c r="B49" s="71" t="s">
        <v>640</v>
      </c>
      <c r="C49" s="388" t="s">
        <v>20</v>
      </c>
      <c r="D49" s="418">
        <v>1.5022236114497716</v>
      </c>
      <c r="E49" s="418">
        <v>-1.4224165630856547</v>
      </c>
      <c r="F49" s="418">
        <v>-9.3542794727410907</v>
      </c>
      <c r="G49" s="418">
        <v>-9.5800875209324374</v>
      </c>
      <c r="H49" s="418">
        <v>-11.122954712331278</v>
      </c>
      <c r="I49" s="132">
        <v>-9.2744724243769951</v>
      </c>
      <c r="J49" s="210">
        <v>-29.977514657640711</v>
      </c>
      <c r="K49" s="116"/>
      <c r="L49" s="116"/>
      <c r="M49" s="116"/>
      <c r="N49" s="116"/>
      <c r="O49" s="116"/>
      <c r="P49" s="116"/>
      <c r="Q49" s="96"/>
      <c r="R49" s="96"/>
      <c r="S49" s="96"/>
    </row>
    <row r="50" spans="2:19">
      <c r="B50" s="71"/>
      <c r="C50" s="388"/>
      <c r="D50" s="392"/>
      <c r="E50" s="392"/>
      <c r="F50" s="392"/>
      <c r="G50" s="392"/>
      <c r="H50" s="392"/>
      <c r="I50" s="392"/>
      <c r="J50" s="392"/>
      <c r="K50" s="393"/>
      <c r="L50" s="393"/>
      <c r="M50" s="393"/>
      <c r="N50" s="393"/>
      <c r="O50" s="393"/>
      <c r="P50" s="393"/>
      <c r="Q50" s="96"/>
      <c r="R50" s="96"/>
      <c r="S50" s="96"/>
    </row>
    <row r="51" spans="2:19">
      <c r="B51" s="316" t="s">
        <v>641</v>
      </c>
      <c r="C51" s="29" t="s">
        <v>538</v>
      </c>
      <c r="D51" s="428">
        <v>0.5</v>
      </c>
      <c r="E51" s="428">
        <v>0.5</v>
      </c>
      <c r="F51" s="428">
        <v>0.5</v>
      </c>
      <c r="G51" s="428">
        <v>0.5</v>
      </c>
      <c r="H51" s="428">
        <v>0.5</v>
      </c>
      <c r="I51" s="394"/>
      <c r="J51" s="394"/>
      <c r="K51" s="96"/>
      <c r="L51" s="96"/>
      <c r="M51" s="96"/>
      <c r="N51" s="96"/>
      <c r="O51" s="96"/>
      <c r="P51" s="96"/>
      <c r="Q51" s="96"/>
      <c r="R51" s="96"/>
      <c r="S51" s="96"/>
    </row>
    <row r="52" spans="2:19">
      <c r="K52" s="96"/>
      <c r="L52" s="96"/>
      <c r="M52" s="96"/>
      <c r="N52" s="96"/>
      <c r="O52" s="96"/>
      <c r="P52" s="96"/>
      <c r="Q52" s="96"/>
      <c r="R52" s="96"/>
      <c r="S52" s="96"/>
    </row>
    <row r="53" spans="2:19">
      <c r="B53" s="316" t="s">
        <v>642</v>
      </c>
      <c r="C53" s="388" t="s">
        <v>20</v>
      </c>
      <c r="D53" s="418">
        <v>0.75111180572488578</v>
      </c>
      <c r="E53" s="418">
        <v>-0.71120828154282734</v>
      </c>
      <c r="F53" s="418">
        <v>-4.6771397363705454</v>
      </c>
      <c r="G53" s="418">
        <v>-4.7900437604662187</v>
      </c>
      <c r="H53" s="418">
        <v>-5.5614773561656392</v>
      </c>
      <c r="I53" s="48">
        <v>-4.6372362121884869</v>
      </c>
      <c r="J53" s="67">
        <v>-14.988757328820345</v>
      </c>
      <c r="K53" s="96"/>
      <c r="L53" s="96"/>
      <c r="M53" s="96"/>
      <c r="N53" s="96"/>
      <c r="O53" s="96"/>
      <c r="P53" s="96"/>
      <c r="Q53" s="96"/>
      <c r="R53" s="96"/>
      <c r="S53" s="96"/>
    </row>
    <row r="54" spans="2:19">
      <c r="B54" s="316" t="s">
        <v>643</v>
      </c>
      <c r="C54" s="388" t="s">
        <v>20</v>
      </c>
      <c r="D54" s="418">
        <v>0.75111180572488578</v>
      </c>
      <c r="E54" s="418">
        <v>-0.71120828154282734</v>
      </c>
      <c r="F54" s="418">
        <v>-4.6771397363705454</v>
      </c>
      <c r="G54" s="418">
        <v>-4.7900437604662187</v>
      </c>
      <c r="H54" s="418">
        <v>-5.5614773561656392</v>
      </c>
      <c r="I54" s="68">
        <v>-4.6372362121884869</v>
      </c>
      <c r="J54" s="69">
        <v>-14.988757328820345</v>
      </c>
      <c r="K54" s="96"/>
      <c r="L54" s="96"/>
      <c r="M54" s="96"/>
      <c r="N54" s="96"/>
      <c r="O54" s="96"/>
      <c r="P54" s="96"/>
      <c r="Q54" s="96"/>
      <c r="R54" s="96"/>
      <c r="S54" s="96"/>
    </row>
    <row r="55" spans="2:19">
      <c r="K55" s="96"/>
      <c r="L55" s="96"/>
      <c r="M55" s="96"/>
      <c r="N55" s="96"/>
      <c r="O55" s="96"/>
      <c r="P55" s="96"/>
      <c r="Q55" s="96"/>
      <c r="R55" s="96"/>
      <c r="S55" s="96"/>
    </row>
    <row r="56" spans="2:19">
      <c r="B56" s="323" t="s">
        <v>644</v>
      </c>
      <c r="K56" s="96"/>
      <c r="L56" s="96"/>
      <c r="M56" s="96"/>
      <c r="N56" s="96"/>
      <c r="O56" s="96"/>
      <c r="P56" s="96"/>
      <c r="Q56" s="96"/>
      <c r="R56" s="96"/>
      <c r="S56" s="96"/>
    </row>
    <row r="57" spans="2:19">
      <c r="B57" s="329" t="s">
        <v>645</v>
      </c>
      <c r="C57" s="388" t="s">
        <v>20</v>
      </c>
      <c r="D57" s="395">
        <v>0</v>
      </c>
      <c r="E57" s="395">
        <v>0</v>
      </c>
      <c r="F57" s="395">
        <v>0</v>
      </c>
      <c r="G57" s="395">
        <v>0</v>
      </c>
      <c r="H57" s="395">
        <v>0</v>
      </c>
      <c r="I57" s="15">
        <v>0</v>
      </c>
      <c r="J57" s="17">
        <v>0</v>
      </c>
      <c r="K57" s="96"/>
      <c r="L57" s="96"/>
      <c r="M57" s="96"/>
      <c r="N57" s="96"/>
      <c r="O57" s="96"/>
      <c r="P57" s="96"/>
      <c r="Q57" s="96"/>
      <c r="R57" s="96"/>
      <c r="S57" s="96"/>
    </row>
    <row r="58" spans="2:19">
      <c r="B58" s="329" t="s">
        <v>646</v>
      </c>
      <c r="C58" s="388" t="s">
        <v>20</v>
      </c>
      <c r="D58" s="395">
        <v>0</v>
      </c>
      <c r="E58" s="395">
        <v>0</v>
      </c>
      <c r="F58" s="395">
        <v>0</v>
      </c>
      <c r="G58" s="395">
        <v>0</v>
      </c>
      <c r="H58" s="395">
        <v>0</v>
      </c>
      <c r="I58" s="15">
        <v>0</v>
      </c>
      <c r="J58" s="17">
        <v>0</v>
      </c>
      <c r="K58" s="96"/>
      <c r="L58" s="96"/>
      <c r="M58" s="96"/>
      <c r="N58" s="96"/>
      <c r="O58" s="96"/>
      <c r="P58" s="96"/>
      <c r="Q58" s="96"/>
      <c r="R58" s="96"/>
      <c r="S58" s="96"/>
    </row>
    <row r="59" spans="2:19">
      <c r="B59" s="323" t="s">
        <v>647</v>
      </c>
      <c r="C59" s="388" t="s">
        <v>20</v>
      </c>
      <c r="D59" s="418">
        <v>0</v>
      </c>
      <c r="E59" s="418">
        <v>0</v>
      </c>
      <c r="F59" s="418">
        <v>0</v>
      </c>
      <c r="G59" s="418">
        <v>0</v>
      </c>
      <c r="H59" s="418">
        <v>0</v>
      </c>
      <c r="I59" s="15">
        <v>0</v>
      </c>
      <c r="J59" s="17">
        <v>0</v>
      </c>
      <c r="K59" s="323"/>
      <c r="L59" s="323"/>
      <c r="M59" s="323"/>
      <c r="N59" s="323"/>
      <c r="O59" s="323"/>
      <c r="P59" s="323"/>
      <c r="Q59" s="323"/>
      <c r="R59" s="96"/>
      <c r="S59" s="96"/>
    </row>
    <row r="60" spans="2:19">
      <c r="B60" s="323"/>
      <c r="C60" s="323"/>
      <c r="D60" s="323"/>
      <c r="E60" s="323"/>
      <c r="F60" s="323"/>
      <c r="G60" s="323"/>
      <c r="H60" s="323"/>
      <c r="I60" s="323"/>
      <c r="J60" s="323"/>
      <c r="K60" s="323"/>
      <c r="L60" s="323"/>
      <c r="M60" s="323"/>
      <c r="N60" s="323"/>
      <c r="O60" s="323"/>
      <c r="P60" s="323"/>
      <c r="Q60" s="323"/>
      <c r="R60" s="96"/>
      <c r="S60" s="96"/>
    </row>
    <row r="61" spans="2:19">
      <c r="B61" s="323" t="s">
        <v>648</v>
      </c>
      <c r="K61" s="323"/>
      <c r="L61" s="323"/>
      <c r="M61" s="323"/>
      <c r="N61" s="323"/>
      <c r="O61" s="323"/>
      <c r="P61" s="323"/>
      <c r="Q61" s="323"/>
      <c r="R61" s="96"/>
      <c r="S61" s="96"/>
    </row>
    <row r="62" spans="2:19">
      <c r="B62" s="329" t="s">
        <v>645</v>
      </c>
      <c r="C62" s="388" t="s">
        <v>20</v>
      </c>
      <c r="D62" s="395">
        <v>0</v>
      </c>
      <c r="E62" s="395">
        <v>0</v>
      </c>
      <c r="F62" s="395">
        <v>0</v>
      </c>
      <c r="G62" s="395">
        <v>0</v>
      </c>
      <c r="H62" s="395">
        <v>0</v>
      </c>
      <c r="I62" s="15">
        <v>0</v>
      </c>
      <c r="J62" s="17">
        <v>0</v>
      </c>
      <c r="K62" s="323"/>
      <c r="L62" s="323"/>
      <c r="M62" s="323"/>
      <c r="N62" s="323"/>
      <c r="O62" s="323"/>
      <c r="P62" s="323"/>
      <c r="Q62" s="323"/>
      <c r="R62" s="96"/>
      <c r="S62" s="96"/>
    </row>
    <row r="63" spans="2:19">
      <c r="B63" s="329" t="s">
        <v>646</v>
      </c>
      <c r="C63" s="388" t="s">
        <v>20</v>
      </c>
      <c r="D63" s="395">
        <v>0</v>
      </c>
      <c r="E63" s="395">
        <v>0</v>
      </c>
      <c r="F63" s="395">
        <v>0</v>
      </c>
      <c r="G63" s="395">
        <v>0</v>
      </c>
      <c r="H63" s="395">
        <v>0</v>
      </c>
      <c r="I63" s="15">
        <v>0</v>
      </c>
      <c r="J63" s="17">
        <v>0</v>
      </c>
      <c r="K63" s="323"/>
      <c r="L63" s="323"/>
      <c r="M63" s="323"/>
      <c r="N63" s="323"/>
      <c r="O63" s="323"/>
      <c r="P63" s="323"/>
      <c r="Q63" s="323"/>
      <c r="R63" s="96"/>
      <c r="S63" s="96"/>
    </row>
    <row r="64" spans="2:19">
      <c r="B64" s="323" t="s">
        <v>647</v>
      </c>
      <c r="C64" s="388" t="s">
        <v>20</v>
      </c>
      <c r="D64" s="418">
        <v>0</v>
      </c>
      <c r="E64" s="418">
        <v>0</v>
      </c>
      <c r="F64" s="418">
        <v>0</v>
      </c>
      <c r="G64" s="418">
        <v>0</v>
      </c>
      <c r="H64" s="418">
        <v>0</v>
      </c>
      <c r="I64" s="15">
        <v>0</v>
      </c>
      <c r="J64" s="17">
        <v>0</v>
      </c>
      <c r="K64" s="323"/>
      <c r="L64" s="323"/>
      <c r="M64" s="323"/>
      <c r="N64" s="323"/>
      <c r="O64" s="323"/>
      <c r="P64" s="323"/>
      <c r="Q64" s="323"/>
      <c r="R64" s="96"/>
      <c r="S64" s="96"/>
    </row>
    <row r="65" spans="2:20">
      <c r="B65" s="323"/>
      <c r="C65" s="323"/>
      <c r="D65" s="323"/>
      <c r="E65" s="323"/>
      <c r="F65" s="323"/>
      <c r="G65" s="323"/>
      <c r="H65" s="323"/>
      <c r="I65" s="323"/>
      <c r="J65" s="323"/>
      <c r="K65" s="323"/>
      <c r="L65" s="323"/>
      <c r="M65" s="323"/>
      <c r="N65" s="323"/>
      <c r="O65" s="323"/>
      <c r="P65" s="323"/>
      <c r="Q65" s="323"/>
      <c r="R65" s="96"/>
      <c r="S65" s="96"/>
    </row>
    <row r="66" spans="2:20">
      <c r="B66" s="316" t="s">
        <v>649</v>
      </c>
      <c r="C66" s="388" t="s">
        <v>20</v>
      </c>
      <c r="D66" s="418">
        <v>0</v>
      </c>
      <c r="E66" s="418">
        <v>0</v>
      </c>
      <c r="F66" s="418">
        <v>0</v>
      </c>
      <c r="G66" s="418">
        <v>0</v>
      </c>
      <c r="H66" s="418">
        <v>0</v>
      </c>
      <c r="I66" s="18">
        <v>0</v>
      </c>
      <c r="J66" s="20">
        <v>0</v>
      </c>
      <c r="K66" s="323"/>
      <c r="L66" s="323"/>
      <c r="M66" s="323"/>
      <c r="N66" s="323"/>
      <c r="O66" s="323"/>
      <c r="P66" s="323"/>
      <c r="Q66" s="323"/>
      <c r="R66" s="96"/>
      <c r="S66" s="96"/>
    </row>
    <row r="67" spans="2:20">
      <c r="B67" s="316" t="s">
        <v>650</v>
      </c>
      <c r="C67" s="388" t="s">
        <v>20</v>
      </c>
      <c r="D67" s="418">
        <v>0</v>
      </c>
      <c r="E67" s="418">
        <v>0</v>
      </c>
      <c r="F67" s="418">
        <v>0</v>
      </c>
      <c r="G67" s="418">
        <v>0</v>
      </c>
      <c r="H67" s="418">
        <v>0</v>
      </c>
      <c r="I67" s="18">
        <v>0</v>
      </c>
      <c r="J67" s="17">
        <v>0</v>
      </c>
      <c r="K67" s="323"/>
      <c r="L67" s="323"/>
      <c r="M67" s="323"/>
      <c r="N67" s="323"/>
      <c r="O67" s="323"/>
      <c r="P67" s="323"/>
      <c r="Q67" s="323"/>
      <c r="R67" s="96"/>
      <c r="S67" s="96"/>
    </row>
    <row r="68" spans="2:20">
      <c r="B68" s="323"/>
      <c r="C68" s="323"/>
      <c r="D68" s="323"/>
      <c r="E68" s="323"/>
      <c r="F68" s="323"/>
      <c r="G68" s="323"/>
      <c r="H68" s="323"/>
      <c r="I68" s="323"/>
      <c r="J68" s="323"/>
      <c r="K68" s="323"/>
      <c r="L68" s="323"/>
      <c r="M68" s="323"/>
      <c r="N68" s="323"/>
      <c r="O68" s="323"/>
      <c r="P68" s="323"/>
      <c r="Q68" s="323"/>
      <c r="R68" s="96"/>
      <c r="S68" s="96"/>
    </row>
    <row r="69" spans="2:20">
      <c r="B69" s="323" t="s">
        <v>651</v>
      </c>
      <c r="C69" s="323"/>
      <c r="D69" s="323"/>
      <c r="E69" s="323"/>
      <c r="F69" s="323"/>
      <c r="G69" s="323"/>
      <c r="H69" s="323"/>
      <c r="I69" s="323"/>
      <c r="J69" s="323"/>
      <c r="K69" s="323"/>
      <c r="L69" s="323"/>
      <c r="M69" s="323"/>
      <c r="N69" s="323"/>
      <c r="O69" s="323"/>
      <c r="P69" s="323"/>
      <c r="Q69" s="323"/>
      <c r="R69" s="96"/>
      <c r="S69" s="96"/>
    </row>
    <row r="70" spans="2:20">
      <c r="B70" s="316" t="s">
        <v>642</v>
      </c>
      <c r="C70" s="388" t="s">
        <v>20</v>
      </c>
      <c r="D70" s="418">
        <v>0.75111180572488578</v>
      </c>
      <c r="E70" s="418">
        <v>-0.71120828154282734</v>
      </c>
      <c r="F70" s="418">
        <v>-4.6771397363705454</v>
      </c>
      <c r="G70" s="418">
        <v>-4.7900437604662187</v>
      </c>
      <c r="H70" s="418">
        <v>-5.5614773561656392</v>
      </c>
      <c r="I70" s="15">
        <v>-4.6372362121884869</v>
      </c>
      <c r="J70" s="17">
        <v>-14.988757328820345</v>
      </c>
      <c r="K70" s="323"/>
      <c r="L70" s="323"/>
      <c r="M70" s="323"/>
      <c r="N70" s="323"/>
      <c r="O70" s="323"/>
      <c r="P70" s="323"/>
      <c r="Q70" s="323"/>
      <c r="R70" s="96"/>
      <c r="S70" s="96"/>
    </row>
    <row r="71" spans="2:20">
      <c r="B71" s="316" t="s">
        <v>643</v>
      </c>
      <c r="C71" s="388" t="s">
        <v>20</v>
      </c>
      <c r="D71" s="418">
        <v>0.75111180572488578</v>
      </c>
      <c r="E71" s="418">
        <v>-0.71120828154282734</v>
      </c>
      <c r="F71" s="418">
        <v>-4.6771397363705454</v>
      </c>
      <c r="G71" s="418">
        <v>-4.7900437604662187</v>
      </c>
      <c r="H71" s="418">
        <v>-5.5614773561656392</v>
      </c>
      <c r="I71" s="15">
        <v>-4.6372362121884869</v>
      </c>
      <c r="J71" s="17">
        <v>-14.988757328820345</v>
      </c>
      <c r="K71" s="323"/>
      <c r="L71" s="323"/>
      <c r="M71" s="323"/>
      <c r="N71" s="323"/>
      <c r="O71" s="323"/>
      <c r="P71" s="323"/>
      <c r="Q71" s="323"/>
      <c r="R71" s="96"/>
      <c r="S71" s="96"/>
    </row>
    <row r="72" spans="2:20">
      <c r="B72" s="323" t="s">
        <v>652</v>
      </c>
      <c r="C72" s="396" t="s">
        <v>20</v>
      </c>
      <c r="D72" s="418">
        <v>1.5022236114497716</v>
      </c>
      <c r="E72" s="418">
        <v>-1.4224165630856547</v>
      </c>
      <c r="F72" s="418">
        <v>-9.3542794727410907</v>
      </c>
      <c r="G72" s="418">
        <v>-9.5800875209324374</v>
      </c>
      <c r="H72" s="418">
        <v>-11.122954712331278</v>
      </c>
      <c r="I72" s="15">
        <v>-9.2744724243769738</v>
      </c>
      <c r="J72" s="17">
        <v>-29.97751465764069</v>
      </c>
      <c r="K72" s="96"/>
      <c r="L72" s="96"/>
      <c r="M72" s="96"/>
      <c r="N72" s="96"/>
      <c r="O72" s="96"/>
      <c r="P72" s="96"/>
      <c r="Q72" s="96"/>
      <c r="R72" s="96"/>
      <c r="S72" s="96"/>
    </row>
    <row r="73" spans="2:20">
      <c r="C73" s="388"/>
      <c r="D73" s="388"/>
      <c r="E73" s="388"/>
      <c r="F73" s="388"/>
      <c r="G73" s="388"/>
      <c r="H73" s="388"/>
      <c r="I73" s="388"/>
      <c r="J73" s="388"/>
      <c r="K73" s="388"/>
      <c r="L73" s="388"/>
      <c r="M73" s="388"/>
      <c r="N73" s="388"/>
      <c r="O73" s="388"/>
      <c r="P73" s="388"/>
      <c r="Q73" s="388"/>
      <c r="R73" s="388"/>
      <c r="S73" s="388"/>
      <c r="T73" s="388"/>
    </row>
    <row r="74" spans="2:20">
      <c r="B74" s="397" t="s">
        <v>654</v>
      </c>
      <c r="C74" s="319"/>
      <c r="D74" s="321"/>
      <c r="E74" s="321"/>
      <c r="F74" s="321"/>
      <c r="G74" s="321"/>
      <c r="H74" s="321"/>
      <c r="I74" s="321"/>
      <c r="J74" s="321"/>
      <c r="K74" s="96"/>
      <c r="L74" s="96"/>
      <c r="M74" s="96"/>
      <c r="N74" s="96"/>
      <c r="O74" s="96"/>
      <c r="P74" s="96"/>
      <c r="Q74" s="96"/>
      <c r="R74" s="96"/>
      <c r="S74" s="96"/>
    </row>
    <row r="75" spans="2:20">
      <c r="D75" s="387"/>
      <c r="E75" s="387"/>
      <c r="F75" s="387"/>
      <c r="G75" s="387"/>
      <c r="H75" s="387"/>
      <c r="I75" s="387"/>
      <c r="J75" s="387"/>
      <c r="K75" s="96"/>
      <c r="L75" s="96"/>
      <c r="M75" s="96"/>
      <c r="N75" s="96"/>
      <c r="O75" s="96"/>
      <c r="P75" s="96"/>
      <c r="Q75" s="96"/>
      <c r="R75" s="96"/>
      <c r="S75" s="96"/>
    </row>
    <row r="76" spans="2:20">
      <c r="B76" s="72" t="s">
        <v>655</v>
      </c>
      <c r="C76" s="388" t="s">
        <v>20</v>
      </c>
      <c r="D76" s="389">
        <v>0</v>
      </c>
      <c r="E76" s="389">
        <v>0</v>
      </c>
      <c r="F76" s="389">
        <v>0</v>
      </c>
      <c r="G76" s="389">
        <v>0</v>
      </c>
      <c r="H76" s="389">
        <v>0</v>
      </c>
      <c r="I76" s="424">
        <v>0</v>
      </c>
      <c r="J76" s="425">
        <v>0</v>
      </c>
      <c r="K76" s="96"/>
      <c r="L76" s="96"/>
      <c r="M76" s="96"/>
      <c r="N76" s="96"/>
      <c r="O76" s="96"/>
      <c r="P76" s="96"/>
      <c r="Q76" s="96"/>
      <c r="R76" s="96"/>
      <c r="S76" s="96"/>
    </row>
    <row r="77" spans="2:20" ht="16.5" customHeight="1">
      <c r="B77" s="390" t="s">
        <v>656</v>
      </c>
      <c r="C77" s="398" t="s">
        <v>20</v>
      </c>
      <c r="D77" s="389">
        <v>0</v>
      </c>
      <c r="E77" s="389">
        <v>0</v>
      </c>
      <c r="F77" s="389">
        <v>0</v>
      </c>
      <c r="G77" s="389">
        <v>0</v>
      </c>
      <c r="H77" s="389">
        <v>0</v>
      </c>
      <c r="I77" s="429">
        <v>0</v>
      </c>
      <c r="J77" s="430">
        <v>0</v>
      </c>
      <c r="K77" s="399"/>
      <c r="L77" s="399"/>
      <c r="M77" s="399"/>
      <c r="N77" s="399"/>
      <c r="O77" s="399"/>
      <c r="P77" s="399"/>
      <c r="Q77" s="399"/>
      <c r="R77" s="399"/>
      <c r="S77" s="399"/>
    </row>
    <row r="78" spans="2:20">
      <c r="B78" s="71" t="s">
        <v>640</v>
      </c>
      <c r="C78" s="388" t="s">
        <v>20</v>
      </c>
      <c r="D78" s="418">
        <v>0</v>
      </c>
      <c r="E78" s="418">
        <v>0</v>
      </c>
      <c r="F78" s="418">
        <v>0</v>
      </c>
      <c r="G78" s="418">
        <v>0</v>
      </c>
      <c r="H78" s="418">
        <v>0</v>
      </c>
      <c r="I78" s="132">
        <v>0</v>
      </c>
      <c r="J78" s="210">
        <v>0</v>
      </c>
      <c r="K78" s="96"/>
      <c r="L78" s="96"/>
      <c r="M78" s="96"/>
      <c r="N78" s="96"/>
      <c r="O78" s="96"/>
      <c r="P78" s="96"/>
      <c r="Q78" s="96"/>
      <c r="R78" s="96"/>
      <c r="S78" s="96"/>
    </row>
    <row r="79" spans="2:20">
      <c r="B79" s="71"/>
      <c r="C79" s="388"/>
      <c r="D79" s="392"/>
      <c r="E79" s="392"/>
      <c r="F79" s="392"/>
      <c r="G79" s="392"/>
      <c r="H79" s="392"/>
      <c r="I79" s="392"/>
      <c r="J79" s="392"/>
      <c r="K79" s="96"/>
      <c r="L79" s="96"/>
      <c r="M79" s="96"/>
      <c r="N79" s="96"/>
      <c r="O79" s="96"/>
      <c r="P79" s="96"/>
      <c r="Q79" s="96"/>
      <c r="R79" s="96"/>
      <c r="S79" s="96"/>
    </row>
    <row r="80" spans="2:20">
      <c r="B80" s="316" t="s">
        <v>641</v>
      </c>
      <c r="C80" s="29" t="s">
        <v>538</v>
      </c>
      <c r="D80" s="428">
        <v>0.5</v>
      </c>
      <c r="E80" s="428">
        <v>0.5</v>
      </c>
      <c r="F80" s="428">
        <v>0.5</v>
      </c>
      <c r="G80" s="428">
        <v>0.5</v>
      </c>
      <c r="H80" s="428">
        <v>0.5</v>
      </c>
      <c r="I80" s="394"/>
      <c r="J80" s="394"/>
      <c r="K80" s="96"/>
      <c r="L80" s="96"/>
      <c r="M80" s="96"/>
      <c r="N80" s="96"/>
      <c r="O80" s="96"/>
      <c r="P80" s="96"/>
      <c r="Q80" s="96"/>
      <c r="R80" s="96"/>
      <c r="S80" s="96"/>
    </row>
    <row r="81" spans="2:19">
      <c r="K81" s="96"/>
      <c r="L81" s="96"/>
      <c r="M81" s="96"/>
      <c r="N81" s="96"/>
      <c r="O81" s="96"/>
      <c r="P81" s="96"/>
      <c r="Q81" s="96"/>
      <c r="R81" s="96"/>
      <c r="S81" s="96"/>
    </row>
    <row r="82" spans="2:19">
      <c r="B82" s="316" t="s">
        <v>642</v>
      </c>
      <c r="C82" s="388" t="s">
        <v>20</v>
      </c>
      <c r="D82" s="418">
        <v>0</v>
      </c>
      <c r="E82" s="418">
        <v>0</v>
      </c>
      <c r="F82" s="418">
        <v>0</v>
      </c>
      <c r="G82" s="418">
        <v>0</v>
      </c>
      <c r="H82" s="418">
        <v>0</v>
      </c>
      <c r="I82" s="48">
        <v>0</v>
      </c>
      <c r="J82" s="67">
        <v>0</v>
      </c>
      <c r="K82" s="96"/>
      <c r="L82" s="96"/>
      <c r="M82" s="96"/>
      <c r="N82" s="96"/>
      <c r="O82" s="96"/>
      <c r="P82" s="96"/>
      <c r="Q82" s="96"/>
      <c r="R82" s="96"/>
      <c r="S82" s="96"/>
    </row>
    <row r="83" spans="2:19">
      <c r="B83" s="316" t="s">
        <v>643</v>
      </c>
      <c r="C83" s="388" t="s">
        <v>20</v>
      </c>
      <c r="D83" s="418">
        <v>0</v>
      </c>
      <c r="E83" s="418">
        <v>0</v>
      </c>
      <c r="F83" s="418">
        <v>0</v>
      </c>
      <c r="G83" s="418">
        <v>0</v>
      </c>
      <c r="H83" s="418">
        <v>0</v>
      </c>
      <c r="I83" s="68">
        <v>0</v>
      </c>
      <c r="J83" s="69">
        <v>0</v>
      </c>
      <c r="K83" s="96"/>
      <c r="L83" s="96"/>
      <c r="M83" s="96"/>
      <c r="N83" s="96"/>
      <c r="O83" s="96"/>
      <c r="P83" s="96"/>
      <c r="Q83" s="96"/>
      <c r="R83" s="96"/>
      <c r="S83" s="96"/>
    </row>
    <row r="84" spans="2:19">
      <c r="C84" s="316"/>
      <c r="D84" s="316"/>
      <c r="E84" s="316"/>
      <c r="F84" s="316"/>
      <c r="G84" s="316"/>
      <c r="H84" s="316"/>
      <c r="I84" s="316"/>
      <c r="J84" s="316"/>
      <c r="K84" s="316"/>
      <c r="L84" s="316"/>
      <c r="M84" s="96"/>
      <c r="N84" s="96"/>
      <c r="O84" s="96"/>
      <c r="P84" s="96"/>
      <c r="Q84" s="96"/>
      <c r="R84" s="96"/>
      <c r="S84" s="96"/>
    </row>
    <row r="85" spans="2:19">
      <c r="B85" s="323" t="s">
        <v>644</v>
      </c>
      <c r="K85" s="316"/>
      <c r="L85" s="316"/>
      <c r="M85" s="96"/>
      <c r="N85" s="96"/>
      <c r="O85" s="96"/>
      <c r="P85" s="96"/>
      <c r="Q85" s="96"/>
      <c r="R85" s="96"/>
      <c r="S85" s="96"/>
    </row>
    <row r="86" spans="2:19">
      <c r="B86" s="329" t="s">
        <v>645</v>
      </c>
      <c r="C86" s="388" t="s">
        <v>20</v>
      </c>
      <c r="D86" s="395">
        <v>0</v>
      </c>
      <c r="E86" s="395">
        <v>0</v>
      </c>
      <c r="F86" s="395">
        <v>0</v>
      </c>
      <c r="G86" s="395">
        <v>0</v>
      </c>
      <c r="H86" s="395">
        <v>0</v>
      </c>
      <c r="I86" s="15">
        <v>0</v>
      </c>
      <c r="J86" s="17">
        <v>0</v>
      </c>
      <c r="K86" s="316"/>
      <c r="L86" s="316"/>
      <c r="M86" s="96"/>
      <c r="N86" s="96"/>
      <c r="O86" s="96"/>
      <c r="P86" s="96"/>
      <c r="Q86" s="96"/>
      <c r="R86" s="96"/>
      <c r="S86" s="96"/>
    </row>
    <row r="87" spans="2:19">
      <c r="B87" s="329" t="s">
        <v>646</v>
      </c>
      <c r="C87" s="388" t="s">
        <v>20</v>
      </c>
      <c r="D87" s="395">
        <v>0</v>
      </c>
      <c r="E87" s="395">
        <v>0</v>
      </c>
      <c r="F87" s="395">
        <v>0</v>
      </c>
      <c r="G87" s="395">
        <v>0</v>
      </c>
      <c r="H87" s="395">
        <v>0</v>
      </c>
      <c r="I87" s="15">
        <v>0</v>
      </c>
      <c r="J87" s="17">
        <v>0</v>
      </c>
      <c r="K87" s="316"/>
      <c r="L87" s="316"/>
      <c r="M87" s="96"/>
      <c r="N87" s="96"/>
      <c r="O87" s="96"/>
      <c r="P87" s="96"/>
      <c r="Q87" s="96"/>
      <c r="R87" s="96"/>
      <c r="S87" s="96"/>
    </row>
    <row r="88" spans="2:19">
      <c r="B88" s="323" t="s">
        <v>647</v>
      </c>
      <c r="C88" s="388" t="s">
        <v>20</v>
      </c>
      <c r="D88" s="418">
        <v>0</v>
      </c>
      <c r="E88" s="418">
        <v>0</v>
      </c>
      <c r="F88" s="418">
        <v>0</v>
      </c>
      <c r="G88" s="418">
        <v>0</v>
      </c>
      <c r="H88" s="418">
        <v>0</v>
      </c>
      <c r="I88" s="15">
        <v>0</v>
      </c>
      <c r="J88" s="17">
        <v>0</v>
      </c>
      <c r="K88" s="316"/>
      <c r="L88" s="316"/>
      <c r="M88" s="96"/>
      <c r="N88" s="96"/>
      <c r="O88" s="96"/>
      <c r="P88" s="96"/>
      <c r="Q88" s="96"/>
      <c r="R88" s="96"/>
      <c r="S88" s="96"/>
    </row>
    <row r="89" spans="2:19">
      <c r="B89" s="323"/>
      <c r="C89" s="323"/>
      <c r="D89" s="323"/>
      <c r="E89" s="323"/>
      <c r="F89" s="323"/>
      <c r="G89" s="323"/>
      <c r="H89" s="323"/>
      <c r="I89" s="323"/>
      <c r="J89" s="323"/>
      <c r="K89" s="316"/>
      <c r="L89" s="316"/>
      <c r="M89" s="96"/>
      <c r="N89" s="96"/>
      <c r="O89" s="96"/>
      <c r="P89" s="96"/>
      <c r="Q89" s="96"/>
      <c r="R89" s="96"/>
      <c r="S89" s="96"/>
    </row>
    <row r="90" spans="2:19">
      <c r="B90" s="316" t="s">
        <v>649</v>
      </c>
      <c r="C90" s="388"/>
      <c r="D90" s="418">
        <v>0</v>
      </c>
      <c r="E90" s="418">
        <v>0</v>
      </c>
      <c r="F90" s="418">
        <v>0</v>
      </c>
      <c r="G90" s="418">
        <v>0</v>
      </c>
      <c r="H90" s="418">
        <v>0</v>
      </c>
      <c r="I90" s="18">
        <v>0</v>
      </c>
      <c r="J90" s="20">
        <v>0</v>
      </c>
      <c r="K90" s="316"/>
      <c r="L90" s="316"/>
      <c r="M90" s="96"/>
      <c r="N90" s="96"/>
      <c r="O90" s="96"/>
      <c r="P90" s="96"/>
      <c r="Q90" s="96"/>
      <c r="R90" s="96"/>
      <c r="S90" s="96"/>
    </row>
    <row r="91" spans="2:19">
      <c r="B91" s="316" t="s">
        <v>650</v>
      </c>
      <c r="C91" s="388"/>
      <c r="D91" s="418">
        <v>0</v>
      </c>
      <c r="E91" s="418">
        <v>0</v>
      </c>
      <c r="F91" s="418">
        <v>0</v>
      </c>
      <c r="G91" s="418">
        <v>0</v>
      </c>
      <c r="H91" s="418">
        <v>0</v>
      </c>
      <c r="I91" s="15">
        <v>0</v>
      </c>
      <c r="J91" s="17">
        <v>0</v>
      </c>
      <c r="K91" s="316"/>
      <c r="L91" s="316"/>
      <c r="M91" s="96"/>
      <c r="N91" s="96"/>
      <c r="O91" s="96"/>
      <c r="P91" s="96"/>
      <c r="Q91" s="96"/>
      <c r="R91" s="96"/>
      <c r="S91" s="96"/>
    </row>
    <row r="92" spans="2:19">
      <c r="B92" s="323"/>
      <c r="C92" s="323"/>
      <c r="D92" s="323"/>
      <c r="E92" s="323"/>
      <c r="F92" s="323"/>
      <c r="G92" s="323"/>
      <c r="H92" s="323"/>
      <c r="I92" s="323"/>
      <c r="J92" s="323"/>
      <c r="K92" s="316"/>
      <c r="L92" s="316"/>
      <c r="M92" s="96"/>
      <c r="N92" s="96"/>
      <c r="O92" s="96"/>
      <c r="P92" s="96"/>
      <c r="Q92" s="96"/>
      <c r="R92" s="96"/>
      <c r="S92" s="96"/>
    </row>
    <row r="93" spans="2:19">
      <c r="B93" s="323" t="s">
        <v>651</v>
      </c>
      <c r="C93" s="323"/>
      <c r="D93" s="323"/>
      <c r="E93" s="323"/>
      <c r="F93" s="323"/>
      <c r="G93" s="323"/>
      <c r="H93" s="323"/>
      <c r="I93" s="323"/>
      <c r="J93" s="323"/>
      <c r="K93" s="316"/>
      <c r="L93" s="316"/>
      <c r="M93" s="96"/>
      <c r="N93" s="96"/>
      <c r="O93" s="96"/>
      <c r="P93" s="96"/>
      <c r="Q93" s="96"/>
      <c r="R93" s="96"/>
      <c r="S93" s="96"/>
    </row>
    <row r="94" spans="2:19">
      <c r="B94" s="316" t="s">
        <v>642</v>
      </c>
      <c r="C94" s="388" t="s">
        <v>20</v>
      </c>
      <c r="D94" s="418">
        <v>0</v>
      </c>
      <c r="E94" s="418">
        <v>0</v>
      </c>
      <c r="F94" s="418">
        <v>0</v>
      </c>
      <c r="G94" s="418">
        <v>0</v>
      </c>
      <c r="H94" s="418">
        <v>0</v>
      </c>
      <c r="I94" s="15">
        <v>0</v>
      </c>
      <c r="J94" s="17">
        <v>0</v>
      </c>
      <c r="K94" s="316"/>
      <c r="L94" s="316"/>
      <c r="M94" s="96"/>
      <c r="N94" s="96"/>
      <c r="O94" s="96"/>
      <c r="P94" s="96"/>
      <c r="Q94" s="96"/>
      <c r="R94" s="96"/>
      <c r="S94" s="96"/>
    </row>
    <row r="95" spans="2:19">
      <c r="B95" s="316" t="s">
        <v>643</v>
      </c>
      <c r="C95" s="388" t="s">
        <v>20</v>
      </c>
      <c r="D95" s="418">
        <v>0</v>
      </c>
      <c r="E95" s="418">
        <v>0</v>
      </c>
      <c r="F95" s="418">
        <v>0</v>
      </c>
      <c r="G95" s="418">
        <v>0</v>
      </c>
      <c r="H95" s="418">
        <v>0</v>
      </c>
      <c r="I95" s="15">
        <v>0</v>
      </c>
      <c r="J95" s="17">
        <v>0</v>
      </c>
      <c r="K95" s="316"/>
      <c r="L95" s="316"/>
      <c r="M95" s="96"/>
      <c r="N95" s="96"/>
      <c r="O95" s="96"/>
      <c r="P95" s="96"/>
      <c r="Q95" s="96"/>
      <c r="R95" s="96"/>
      <c r="S95" s="96"/>
    </row>
    <row r="96" spans="2:19">
      <c r="B96" s="323" t="s">
        <v>652</v>
      </c>
      <c r="C96" s="396" t="s">
        <v>20</v>
      </c>
      <c r="D96" s="418">
        <v>0</v>
      </c>
      <c r="E96" s="418">
        <v>0</v>
      </c>
      <c r="F96" s="418">
        <v>0</v>
      </c>
      <c r="G96" s="418">
        <v>0</v>
      </c>
      <c r="H96" s="418">
        <v>0</v>
      </c>
      <c r="I96" s="15">
        <v>0</v>
      </c>
      <c r="J96" s="17">
        <v>0</v>
      </c>
      <c r="K96" s="96"/>
      <c r="L96" s="96"/>
      <c r="M96" s="96"/>
      <c r="N96" s="96"/>
      <c r="O96" s="96"/>
      <c r="P96" s="96"/>
      <c r="Q96" s="96"/>
      <c r="R96" s="96"/>
      <c r="S96" s="96"/>
    </row>
    <row r="97" spans="2:19">
      <c r="K97" s="96"/>
      <c r="L97" s="96"/>
      <c r="M97" s="96"/>
      <c r="N97" s="96"/>
      <c r="O97" s="96"/>
      <c r="P97" s="96"/>
      <c r="Q97" s="96"/>
      <c r="R97" s="96"/>
      <c r="S97" s="96"/>
    </row>
    <row r="98" spans="2:19">
      <c r="B98" s="318" t="s">
        <v>657</v>
      </c>
      <c r="C98" s="319"/>
      <c r="D98" s="321"/>
      <c r="E98" s="321"/>
      <c r="F98" s="321"/>
      <c r="G98" s="321"/>
      <c r="H98" s="321"/>
      <c r="I98" s="321"/>
      <c r="J98" s="321"/>
      <c r="Q98" s="96"/>
      <c r="R98" s="96"/>
      <c r="S98" s="96"/>
    </row>
    <row r="99" spans="2:19">
      <c r="K99" s="96"/>
      <c r="L99" s="96"/>
      <c r="M99" s="96"/>
      <c r="N99" s="96"/>
      <c r="O99" s="96"/>
      <c r="P99" s="96"/>
      <c r="Q99" s="96"/>
      <c r="R99" s="96"/>
      <c r="S99" s="96"/>
    </row>
    <row r="100" spans="2:19">
      <c r="B100" s="323" t="s">
        <v>658</v>
      </c>
      <c r="Q100" s="96"/>
      <c r="R100" s="96"/>
      <c r="S100" s="96"/>
    </row>
    <row r="101" spans="2:19">
      <c r="B101" s="316" t="s">
        <v>659</v>
      </c>
      <c r="C101" s="388" t="s">
        <v>20</v>
      </c>
      <c r="D101" s="418">
        <v>15.390502481441342</v>
      </c>
      <c r="E101" s="418">
        <v>-3.9001773305589786</v>
      </c>
      <c r="F101" s="418">
        <v>-28.307781757958562</v>
      </c>
      <c r="G101" s="418">
        <v>-6.1408115472827518</v>
      </c>
      <c r="H101" s="418">
        <v>-8.2872792784495886</v>
      </c>
      <c r="I101" s="15">
        <v>-16.817456607076199</v>
      </c>
      <c r="J101" s="17">
        <v>-31.245547432808539</v>
      </c>
      <c r="Q101" s="96"/>
      <c r="R101" s="351"/>
      <c r="S101" s="96"/>
    </row>
    <row r="102" spans="2:19">
      <c r="B102" s="316" t="s">
        <v>643</v>
      </c>
      <c r="C102" s="388" t="s">
        <v>20</v>
      </c>
      <c r="D102" s="418">
        <v>15.390502481441342</v>
      </c>
      <c r="E102" s="418">
        <v>-3.9001773305589786</v>
      </c>
      <c r="F102" s="418">
        <v>-28.307781757958562</v>
      </c>
      <c r="G102" s="418">
        <v>-6.1408115472827518</v>
      </c>
      <c r="H102" s="418">
        <v>-8.2872792784495886</v>
      </c>
      <c r="I102" s="15">
        <v>-16.817456607076199</v>
      </c>
      <c r="J102" s="17">
        <v>-31.245547432808539</v>
      </c>
      <c r="Q102" s="96"/>
      <c r="R102" s="96"/>
      <c r="S102" s="96"/>
    </row>
    <row r="103" spans="2:19">
      <c r="B103" s="323" t="s">
        <v>660</v>
      </c>
      <c r="C103" s="396" t="s">
        <v>20</v>
      </c>
      <c r="D103" s="418">
        <v>30.781004962882683</v>
      </c>
      <c r="E103" s="418">
        <v>-7.8003546611179573</v>
      </c>
      <c r="F103" s="418">
        <v>-56.615563515917124</v>
      </c>
      <c r="G103" s="418">
        <v>-12.281623094565504</v>
      </c>
      <c r="H103" s="418">
        <v>-16.574558556899177</v>
      </c>
      <c r="I103" s="15">
        <v>-33.634913214152398</v>
      </c>
      <c r="J103" s="17">
        <v>-62.491094865617079</v>
      </c>
      <c r="Q103" s="96"/>
      <c r="R103" s="96"/>
      <c r="S103" s="96"/>
    </row>
    <row r="104" spans="2:19">
      <c r="B104" s="323"/>
      <c r="C104" s="396"/>
      <c r="D104" s="396"/>
      <c r="E104" s="396"/>
      <c r="F104" s="396"/>
      <c r="G104" s="396"/>
      <c r="H104" s="396"/>
      <c r="I104" s="396"/>
      <c r="J104" s="396"/>
      <c r="Q104" s="96"/>
      <c r="R104" s="96"/>
      <c r="S104" s="96"/>
    </row>
    <row r="105" spans="2:19">
      <c r="B105" s="381" t="s">
        <v>661</v>
      </c>
      <c r="C105" s="382"/>
      <c r="D105" s="382"/>
      <c r="E105" s="382"/>
      <c r="F105" s="382"/>
      <c r="G105" s="382"/>
      <c r="H105" s="383"/>
      <c r="I105" s="383"/>
      <c r="J105" s="383"/>
    </row>
    <row r="107" spans="2:19">
      <c r="B107" s="276"/>
    </row>
    <row r="108" spans="2:19">
      <c r="B108" s="400"/>
      <c r="D108" s="275" t="s">
        <v>983</v>
      </c>
      <c r="E108" s="401" t="s">
        <v>983</v>
      </c>
      <c r="F108" s="401" t="s">
        <v>983</v>
      </c>
      <c r="G108" s="401" t="s">
        <v>203</v>
      </c>
      <c r="H108" s="401" t="s">
        <v>203</v>
      </c>
    </row>
    <row r="109" spans="2:19">
      <c r="B109" s="276"/>
      <c r="D109" s="378">
        <v>2024</v>
      </c>
      <c r="E109" s="379">
        <v>2025</v>
      </c>
      <c r="F109" s="379">
        <v>2026</v>
      </c>
      <c r="G109" s="379">
        <v>2027</v>
      </c>
      <c r="H109" s="379">
        <v>2028</v>
      </c>
    </row>
    <row r="110" spans="2:19">
      <c r="B110" s="276"/>
      <c r="D110" s="280" t="s">
        <v>986</v>
      </c>
      <c r="E110" s="280" t="s">
        <v>987</v>
      </c>
      <c r="F110" s="280" t="s">
        <v>988</v>
      </c>
      <c r="G110" s="280" t="s">
        <v>989</v>
      </c>
      <c r="H110" s="280" t="s">
        <v>990</v>
      </c>
    </row>
    <row r="111" spans="2:19">
      <c r="B111" s="276"/>
      <c r="D111" s="29"/>
      <c r="E111" s="29"/>
      <c r="F111" s="29"/>
      <c r="G111" s="29"/>
      <c r="H111" s="29"/>
      <c r="I111" s="29"/>
    </row>
    <row r="112" spans="2:19">
      <c r="B112" s="402" t="s">
        <v>662</v>
      </c>
      <c r="C112" s="38"/>
      <c r="D112" s="402"/>
      <c r="E112" s="402"/>
      <c r="F112" s="402"/>
      <c r="G112" s="402"/>
      <c r="H112" s="402"/>
      <c r="Q112" s="96"/>
    </row>
    <row r="113" spans="1:19">
      <c r="B113" s="329" t="s">
        <v>663</v>
      </c>
      <c r="C113" s="29" t="s">
        <v>575</v>
      </c>
      <c r="D113" s="328">
        <v>280.8</v>
      </c>
      <c r="E113" s="328">
        <v>365</v>
      </c>
      <c r="F113" s="328">
        <v>399.2</v>
      </c>
      <c r="G113" s="328">
        <v>0</v>
      </c>
      <c r="H113" s="328">
        <v>0</v>
      </c>
    </row>
    <row r="114" spans="1:19">
      <c r="B114" s="329" t="s">
        <v>664</v>
      </c>
      <c r="C114" s="29" t="s">
        <v>575</v>
      </c>
      <c r="D114" s="403">
        <v>2.6999999999999997</v>
      </c>
      <c r="E114" s="395">
        <v>3.6097573199999999</v>
      </c>
      <c r="F114" s="395">
        <v>5.8848247100000002</v>
      </c>
      <c r="G114" s="328">
        <v>0</v>
      </c>
      <c r="H114" s="328">
        <v>0</v>
      </c>
    </row>
    <row r="115" spans="1:19">
      <c r="B115" s="329" t="s">
        <v>665</v>
      </c>
      <c r="C115" s="29" t="s">
        <v>575</v>
      </c>
      <c r="D115" s="403">
        <v>-0.30562978000000002</v>
      </c>
      <c r="E115" s="395">
        <v>-0.36516521999999996</v>
      </c>
      <c r="F115" s="395">
        <v>-0.41558196999999997</v>
      </c>
      <c r="G115" s="395">
        <v>0</v>
      </c>
      <c r="H115" s="395">
        <v>0</v>
      </c>
    </row>
    <row r="116" spans="1:19">
      <c r="B116" s="329" t="s">
        <v>666</v>
      </c>
      <c r="C116" s="29" t="s">
        <v>575</v>
      </c>
      <c r="D116" s="328">
        <v>-59.6</v>
      </c>
      <c r="E116" s="328">
        <v>-60.6</v>
      </c>
      <c r="F116" s="328">
        <v>-61.2</v>
      </c>
      <c r="G116" s="328">
        <v>0</v>
      </c>
      <c r="H116" s="328">
        <v>0</v>
      </c>
    </row>
    <row r="117" spans="1:19">
      <c r="B117" s="329" t="s">
        <v>667</v>
      </c>
      <c r="C117" s="29" t="s">
        <v>575</v>
      </c>
      <c r="D117" s="403">
        <v>-0.28620121999999998</v>
      </c>
      <c r="E117" s="395">
        <v>-0.37049204999999996</v>
      </c>
      <c r="F117" s="395">
        <v>-0.29795418000000001</v>
      </c>
      <c r="G117" s="395">
        <v>0</v>
      </c>
      <c r="H117" s="395">
        <v>0</v>
      </c>
      <c r="R117" s="96"/>
      <c r="S117" s="96"/>
    </row>
    <row r="118" spans="1:19">
      <c r="B118" s="329" t="s">
        <v>668</v>
      </c>
      <c r="C118" s="29" t="s">
        <v>575</v>
      </c>
      <c r="D118" s="404">
        <v>0</v>
      </c>
      <c r="E118" s="405">
        <v>0</v>
      </c>
      <c r="F118" s="405">
        <v>0</v>
      </c>
      <c r="G118" s="405">
        <v>0</v>
      </c>
      <c r="H118" s="405">
        <v>0</v>
      </c>
    </row>
    <row r="119" spans="1:19">
      <c r="A119" s="400">
        <v>1</v>
      </c>
      <c r="B119" s="329" t="s">
        <v>597</v>
      </c>
      <c r="C119" s="29" t="s">
        <v>575</v>
      </c>
      <c r="D119" s="328">
        <v>0</v>
      </c>
      <c r="E119" s="406">
        <v>0</v>
      </c>
      <c r="F119" s="406">
        <v>0</v>
      </c>
      <c r="G119" s="406">
        <v>0</v>
      </c>
      <c r="H119" s="406">
        <v>0</v>
      </c>
    </row>
    <row r="120" spans="1:19">
      <c r="A120" s="400">
        <v>2</v>
      </c>
      <c r="B120" s="329" t="s">
        <v>597</v>
      </c>
      <c r="C120" s="29" t="s">
        <v>575</v>
      </c>
      <c r="D120" s="403">
        <v>4.8</v>
      </c>
      <c r="E120" s="395">
        <v>3.7</v>
      </c>
      <c r="F120" s="395">
        <v>9</v>
      </c>
      <c r="G120" s="395">
        <v>0</v>
      </c>
      <c r="H120" s="395">
        <v>0</v>
      </c>
    </row>
    <row r="121" spans="1:19">
      <c r="A121" s="400">
        <v>3</v>
      </c>
      <c r="B121" s="329" t="s">
        <v>594</v>
      </c>
      <c r="C121" s="29" t="s">
        <v>575</v>
      </c>
      <c r="D121" s="407">
        <v>0</v>
      </c>
      <c r="E121" s="408">
        <v>0</v>
      </c>
      <c r="F121" s="408">
        <v>0</v>
      </c>
      <c r="G121" s="408">
        <v>0</v>
      </c>
      <c r="H121" s="408">
        <v>0</v>
      </c>
    </row>
    <row r="122" spans="1:19">
      <c r="B122" s="402" t="s">
        <v>669</v>
      </c>
      <c r="C122" s="29" t="s">
        <v>575</v>
      </c>
      <c r="D122" s="431">
        <v>228.108169</v>
      </c>
      <c r="E122" s="432">
        <v>310.97410004999995</v>
      </c>
      <c r="F122" s="432">
        <v>352.17128855999999</v>
      </c>
      <c r="G122" s="432">
        <v>0</v>
      </c>
      <c r="H122" s="433">
        <v>0</v>
      </c>
    </row>
    <row r="123" spans="1:19">
      <c r="B123" s="402"/>
      <c r="C123" s="402"/>
      <c r="D123" s="402"/>
      <c r="E123" s="402"/>
      <c r="F123" s="402"/>
      <c r="G123" s="402"/>
      <c r="H123" s="402"/>
      <c r="I123" s="402"/>
      <c r="J123" s="402"/>
      <c r="K123" s="402"/>
      <c r="L123" s="402"/>
      <c r="M123" s="402"/>
    </row>
    <row r="124" spans="1:19">
      <c r="A124" s="400"/>
      <c r="B124" s="329" t="s">
        <v>670</v>
      </c>
      <c r="C124" s="29" t="s">
        <v>575</v>
      </c>
      <c r="D124" s="328">
        <v>128.9</v>
      </c>
      <c r="E124" s="328">
        <v>102.5</v>
      </c>
      <c r="F124" s="328">
        <v>112</v>
      </c>
      <c r="G124" s="328">
        <v>0</v>
      </c>
      <c r="H124" s="328">
        <v>0</v>
      </c>
    </row>
    <row r="125" spans="1:19" ht="21" customHeight="1">
      <c r="A125" s="400"/>
      <c r="B125" s="409" t="s">
        <v>671</v>
      </c>
      <c r="C125" s="400"/>
      <c r="D125" s="400"/>
      <c r="E125" s="400"/>
      <c r="F125" s="400"/>
      <c r="G125" s="400"/>
      <c r="H125" s="400"/>
      <c r="I125" s="400"/>
      <c r="J125" s="400"/>
      <c r="K125" s="29"/>
    </row>
    <row r="126" spans="1:19">
      <c r="A126" s="400">
        <v>1</v>
      </c>
      <c r="B126" s="329" t="s">
        <v>672</v>
      </c>
      <c r="C126" s="29" t="s">
        <v>575</v>
      </c>
      <c r="D126" s="328">
        <v>216.5</v>
      </c>
      <c r="E126" s="406">
        <v>202.1</v>
      </c>
      <c r="F126" s="406">
        <v>232.6</v>
      </c>
      <c r="G126" s="406">
        <v>0</v>
      </c>
      <c r="H126" s="410">
        <v>0</v>
      </c>
    </row>
    <row r="127" spans="1:19">
      <c r="A127" s="400">
        <v>2</v>
      </c>
      <c r="B127" s="329" t="s">
        <v>597</v>
      </c>
      <c r="C127" s="29" t="s">
        <v>575</v>
      </c>
      <c r="D127" s="403">
        <v>-9.8000000000000007</v>
      </c>
      <c r="E127" s="395">
        <v>-11.1</v>
      </c>
      <c r="F127" s="395">
        <v>-13.3</v>
      </c>
      <c r="G127" s="395">
        <v>0</v>
      </c>
      <c r="H127" s="411">
        <v>0</v>
      </c>
    </row>
    <row r="128" spans="1:19">
      <c r="A128" s="400">
        <v>3</v>
      </c>
      <c r="B128" s="329" t="s">
        <v>594</v>
      </c>
      <c r="C128" s="29" t="s">
        <v>575</v>
      </c>
      <c r="D128" s="404">
        <v>0</v>
      </c>
      <c r="E128" s="405">
        <v>0</v>
      </c>
      <c r="F128" s="405">
        <v>0</v>
      </c>
      <c r="G128" s="405">
        <v>0</v>
      </c>
      <c r="H128" s="412">
        <v>0</v>
      </c>
    </row>
    <row r="129" spans="1:14">
      <c r="A129" s="400"/>
      <c r="B129" s="402" t="s">
        <v>673</v>
      </c>
      <c r="C129" s="29" t="s">
        <v>575</v>
      </c>
      <c r="D129" s="434">
        <v>206.7</v>
      </c>
      <c r="E129" s="434">
        <v>191</v>
      </c>
      <c r="F129" s="434">
        <v>219.29999999999998</v>
      </c>
      <c r="G129" s="434">
        <v>0</v>
      </c>
      <c r="H129" s="434">
        <v>0</v>
      </c>
    </row>
    <row r="130" spans="1:14">
      <c r="A130" s="400"/>
      <c r="B130" s="402"/>
      <c r="C130" s="402"/>
      <c r="D130" s="402"/>
      <c r="E130" s="402"/>
      <c r="F130" s="402"/>
      <c r="G130" s="402"/>
      <c r="H130" s="402"/>
      <c r="I130" s="402"/>
      <c r="J130" s="402"/>
      <c r="K130" s="402"/>
      <c r="L130" s="402"/>
      <c r="M130" s="402"/>
      <c r="N130" s="402"/>
    </row>
    <row r="131" spans="1:14" s="409" customFormat="1" ht="15" customHeight="1">
      <c r="B131" s="413" t="s">
        <v>674</v>
      </c>
      <c r="C131" s="116" t="s">
        <v>575</v>
      </c>
      <c r="D131" s="418">
        <v>563.708169</v>
      </c>
      <c r="E131" s="418">
        <v>604.47410004999995</v>
      </c>
      <c r="F131" s="418">
        <v>683.47128855999995</v>
      </c>
      <c r="G131" s="418">
        <v>0</v>
      </c>
      <c r="H131" s="418">
        <v>0</v>
      </c>
    </row>
    <row r="132" spans="1:14" ht="10.5" customHeight="1">
      <c r="B132" s="276"/>
      <c r="D132" s="414"/>
      <c r="E132" s="414"/>
      <c r="F132" s="414"/>
      <c r="G132" s="414"/>
      <c r="H132" s="414"/>
    </row>
    <row r="133" spans="1:14" ht="26.65" customHeight="1">
      <c r="B133" s="402" t="s">
        <v>675</v>
      </c>
    </row>
    <row r="134" spans="1:14">
      <c r="B134" s="415" t="s">
        <v>676</v>
      </c>
    </row>
    <row r="135" spans="1:14">
      <c r="A135" s="400">
        <v>1</v>
      </c>
      <c r="B135" s="329" t="s">
        <v>670</v>
      </c>
      <c r="C135" s="29" t="s">
        <v>575</v>
      </c>
      <c r="D135" s="416">
        <v>-127.9</v>
      </c>
      <c r="E135" s="416">
        <v>-100.78504424</v>
      </c>
      <c r="F135" s="416">
        <v>-111.2</v>
      </c>
      <c r="G135" s="416">
        <v>0</v>
      </c>
      <c r="H135" s="416">
        <v>0</v>
      </c>
    </row>
    <row r="136" spans="1:14" ht="7.15" customHeight="1">
      <c r="A136" s="400"/>
      <c r="B136" s="400"/>
      <c r="C136" s="400"/>
      <c r="D136" s="400"/>
      <c r="E136" s="400"/>
    </row>
    <row r="137" spans="1:14">
      <c r="A137" s="400">
        <v>2</v>
      </c>
      <c r="B137" s="329" t="s">
        <v>975</v>
      </c>
      <c r="C137" s="29" t="s">
        <v>575</v>
      </c>
      <c r="D137" s="416">
        <v>-2.0029400000000003E-2</v>
      </c>
      <c r="E137" s="416">
        <v>0</v>
      </c>
      <c r="F137" s="416">
        <v>0</v>
      </c>
      <c r="G137" s="416">
        <v>0</v>
      </c>
      <c r="H137" s="416">
        <v>0</v>
      </c>
    </row>
    <row r="138" spans="1:14">
      <c r="A138" s="400">
        <v>3</v>
      </c>
      <c r="B138" s="329" t="s">
        <v>976</v>
      </c>
      <c r="C138" s="29" t="s">
        <v>575</v>
      </c>
      <c r="D138" s="416">
        <v>-4.8884758365219279</v>
      </c>
      <c r="E138" s="416">
        <v>-6.9392871364171338</v>
      </c>
      <c r="F138" s="416">
        <v>-5.8441297206119964</v>
      </c>
      <c r="G138" s="416">
        <v>0</v>
      </c>
      <c r="H138" s="416">
        <v>0</v>
      </c>
    </row>
    <row r="139" spans="1:14">
      <c r="A139" s="400">
        <v>4</v>
      </c>
      <c r="B139" s="329" t="s">
        <v>977</v>
      </c>
      <c r="C139" s="29" t="s">
        <v>575</v>
      </c>
      <c r="D139" s="416">
        <v>5.6659506985511801</v>
      </c>
      <c r="E139" s="416">
        <v>11.198453559999626</v>
      </c>
      <c r="F139" s="416">
        <v>15.011144593846147</v>
      </c>
      <c r="G139" s="416">
        <v>0</v>
      </c>
      <c r="H139" s="416">
        <v>0</v>
      </c>
    </row>
    <row r="140" spans="1:14">
      <c r="A140" s="400">
        <v>5</v>
      </c>
      <c r="B140" s="329" t="s">
        <v>978</v>
      </c>
      <c r="C140" s="29" t="s">
        <v>575</v>
      </c>
      <c r="D140" s="416">
        <v>7.0036164753897108</v>
      </c>
      <c r="E140" s="416">
        <v>1.6710480358581985</v>
      </c>
      <c r="F140" s="416">
        <v>0</v>
      </c>
      <c r="G140" s="416">
        <v>0</v>
      </c>
      <c r="H140" s="416">
        <v>0</v>
      </c>
    </row>
    <row r="141" spans="1:14">
      <c r="A141" s="400">
        <v>6</v>
      </c>
      <c r="B141" s="329" t="s">
        <v>979</v>
      </c>
      <c r="C141" s="29" t="s">
        <v>575</v>
      </c>
      <c r="D141" s="416">
        <v>-0.30562978000000002</v>
      </c>
      <c r="E141" s="416">
        <v>-0.36516521999999996</v>
      </c>
      <c r="F141" s="416">
        <v>-0.41558196999999997</v>
      </c>
      <c r="G141" s="416">
        <v>0</v>
      </c>
      <c r="H141" s="416">
        <v>0</v>
      </c>
    </row>
    <row r="142" spans="1:14">
      <c r="A142" s="400">
        <v>7</v>
      </c>
      <c r="B142" s="329" t="s">
        <v>980</v>
      </c>
      <c r="C142" s="29" t="s">
        <v>575</v>
      </c>
      <c r="D142" s="416">
        <v>-11</v>
      </c>
      <c r="E142" s="416">
        <v>7</v>
      </c>
      <c r="F142" s="416">
        <v>0</v>
      </c>
      <c r="G142" s="416">
        <v>0</v>
      </c>
      <c r="H142" s="416">
        <v>0</v>
      </c>
    </row>
    <row r="143" spans="1:14">
      <c r="A143" s="400">
        <v>8</v>
      </c>
      <c r="B143" s="329" t="s">
        <v>981</v>
      </c>
      <c r="C143" s="29" t="s">
        <v>575</v>
      </c>
      <c r="D143" s="416">
        <v>0</v>
      </c>
      <c r="E143" s="416">
        <v>3.038808103770112</v>
      </c>
      <c r="F143" s="416">
        <v>-8.2344515598516299</v>
      </c>
      <c r="G143" s="416">
        <v>0</v>
      </c>
      <c r="H143" s="416">
        <v>0</v>
      </c>
    </row>
    <row r="144" spans="1:14">
      <c r="A144" s="400">
        <v>9</v>
      </c>
      <c r="B144" s="329" t="s">
        <v>594</v>
      </c>
      <c r="C144" s="29" t="s">
        <v>575</v>
      </c>
      <c r="D144" s="416">
        <v>0</v>
      </c>
      <c r="E144" s="416">
        <v>0</v>
      </c>
      <c r="F144" s="416">
        <v>0</v>
      </c>
      <c r="G144" s="416">
        <v>0</v>
      </c>
      <c r="H144" s="416">
        <v>0</v>
      </c>
    </row>
    <row r="145" spans="1:19">
      <c r="A145" s="400">
        <v>10</v>
      </c>
      <c r="B145" s="329" t="s">
        <v>594</v>
      </c>
      <c r="C145" s="29" t="s">
        <v>575</v>
      </c>
      <c r="D145" s="416">
        <v>0</v>
      </c>
      <c r="E145" s="416">
        <v>0</v>
      </c>
      <c r="F145" s="416">
        <v>0</v>
      </c>
      <c r="G145" s="416">
        <v>0</v>
      </c>
      <c r="H145" s="416">
        <v>0</v>
      </c>
    </row>
    <row r="146" spans="1:19">
      <c r="A146" s="400">
        <v>11</v>
      </c>
      <c r="B146" s="329" t="s">
        <v>594</v>
      </c>
      <c r="C146" s="29" t="s">
        <v>575</v>
      </c>
      <c r="D146" s="416">
        <v>0</v>
      </c>
      <c r="E146" s="416">
        <v>0</v>
      </c>
      <c r="F146" s="416">
        <v>0</v>
      </c>
      <c r="G146" s="416">
        <v>0</v>
      </c>
      <c r="H146" s="416">
        <v>0</v>
      </c>
    </row>
    <row r="147" spans="1:19">
      <c r="A147" s="400">
        <v>12</v>
      </c>
      <c r="B147" s="329" t="s">
        <v>594</v>
      </c>
      <c r="C147" s="29" t="s">
        <v>575</v>
      </c>
      <c r="D147" s="416">
        <v>0</v>
      </c>
      <c r="E147" s="416">
        <v>0</v>
      </c>
      <c r="F147" s="416">
        <v>0</v>
      </c>
      <c r="G147" s="416">
        <v>0</v>
      </c>
      <c r="H147" s="416">
        <v>0</v>
      </c>
    </row>
    <row r="148" spans="1:19">
      <c r="A148" s="400">
        <v>13</v>
      </c>
      <c r="B148" s="329" t="s">
        <v>594</v>
      </c>
      <c r="C148" s="29" t="s">
        <v>575</v>
      </c>
      <c r="D148" s="416">
        <v>0</v>
      </c>
      <c r="E148" s="416">
        <v>0</v>
      </c>
      <c r="F148" s="416">
        <v>0</v>
      </c>
      <c r="G148" s="416">
        <v>0</v>
      </c>
      <c r="H148" s="416">
        <v>0</v>
      </c>
    </row>
    <row r="149" spans="1:19">
      <c r="A149" s="400">
        <v>14</v>
      </c>
      <c r="B149" s="329" t="s">
        <v>594</v>
      </c>
      <c r="C149" s="29" t="s">
        <v>575</v>
      </c>
      <c r="D149" s="416">
        <v>0</v>
      </c>
      <c r="E149" s="416">
        <v>0</v>
      </c>
      <c r="F149" s="416">
        <v>0</v>
      </c>
      <c r="G149" s="416">
        <v>0</v>
      </c>
      <c r="H149" s="416">
        <v>0</v>
      </c>
    </row>
    <row r="150" spans="1:19" ht="18.75" customHeight="1">
      <c r="A150" s="400"/>
      <c r="B150" s="276" t="s">
        <v>677</v>
      </c>
      <c r="C150" s="29" t="s">
        <v>575</v>
      </c>
      <c r="D150" s="435">
        <v>-3.5445678425810376</v>
      </c>
      <c r="E150" s="435">
        <v>15.603857343210803</v>
      </c>
      <c r="F150" s="435">
        <v>0.51698134338252189</v>
      </c>
      <c r="G150" s="435">
        <v>0</v>
      </c>
      <c r="H150" s="435">
        <v>0</v>
      </c>
    </row>
    <row r="151" spans="1:19">
      <c r="A151" s="400"/>
      <c r="B151" s="415" t="s">
        <v>678</v>
      </c>
      <c r="C151" s="402"/>
      <c r="D151" s="402"/>
      <c r="E151" s="402"/>
      <c r="F151" s="402"/>
      <c r="G151" s="402"/>
      <c r="H151" s="402"/>
    </row>
    <row r="152" spans="1:19">
      <c r="A152" s="400">
        <v>15</v>
      </c>
      <c r="B152" s="329" t="s">
        <v>973</v>
      </c>
      <c r="C152" s="29" t="s">
        <v>575</v>
      </c>
      <c r="D152" s="328">
        <v>7.0181476767205115</v>
      </c>
      <c r="E152" s="328">
        <v>14.1765590390612</v>
      </c>
      <c r="F152" s="328">
        <v>13.461177832213318</v>
      </c>
      <c r="G152" s="328">
        <v>0</v>
      </c>
      <c r="H152" s="328">
        <v>0</v>
      </c>
    </row>
    <row r="153" spans="1:19">
      <c r="A153" s="400">
        <v>16</v>
      </c>
      <c r="B153" s="329" t="s">
        <v>974</v>
      </c>
      <c r="C153" s="29" t="s">
        <v>575</v>
      </c>
      <c r="D153" s="328">
        <v>1.5047714443101698</v>
      </c>
      <c r="E153" s="328">
        <v>0.68923669740489868</v>
      </c>
      <c r="F153" s="328">
        <v>2.4472234450233925</v>
      </c>
      <c r="G153" s="328">
        <v>0</v>
      </c>
      <c r="H153" s="328">
        <v>0</v>
      </c>
    </row>
    <row r="154" spans="1:19">
      <c r="A154" s="400">
        <v>17</v>
      </c>
      <c r="B154" s="329" t="s">
        <v>597</v>
      </c>
      <c r="C154" s="29" t="s">
        <v>575</v>
      </c>
      <c r="D154" s="328">
        <v>0</v>
      </c>
      <c r="E154" s="328">
        <v>0</v>
      </c>
      <c r="F154" s="328">
        <v>0</v>
      </c>
      <c r="G154" s="328">
        <v>0</v>
      </c>
      <c r="H154" s="328">
        <v>0</v>
      </c>
    </row>
    <row r="155" spans="1:19">
      <c r="A155" s="400">
        <v>18</v>
      </c>
      <c r="B155" s="329" t="s">
        <v>597</v>
      </c>
      <c r="C155" s="29" t="s">
        <v>575</v>
      </c>
      <c r="D155" s="328">
        <v>0</v>
      </c>
      <c r="E155" s="328">
        <v>0</v>
      </c>
      <c r="F155" s="328">
        <v>0</v>
      </c>
      <c r="G155" s="328">
        <v>0</v>
      </c>
      <c r="H155" s="328">
        <v>0</v>
      </c>
      <c r="R155" s="96"/>
      <c r="S155" s="96"/>
    </row>
    <row r="156" spans="1:19">
      <c r="A156" s="400">
        <v>19</v>
      </c>
      <c r="B156" s="329" t="s">
        <v>597</v>
      </c>
      <c r="C156" s="29" t="s">
        <v>575</v>
      </c>
      <c r="D156" s="328">
        <v>0</v>
      </c>
      <c r="E156" s="328">
        <v>0</v>
      </c>
      <c r="F156" s="328">
        <v>0</v>
      </c>
      <c r="G156" s="328">
        <v>0</v>
      </c>
      <c r="H156" s="328">
        <v>0</v>
      </c>
      <c r="R156" s="96"/>
      <c r="S156" s="96"/>
    </row>
    <row r="157" spans="1:19">
      <c r="A157" s="400">
        <v>20</v>
      </c>
      <c r="B157" s="329" t="s">
        <v>597</v>
      </c>
      <c r="C157" s="29" t="s">
        <v>575</v>
      </c>
      <c r="D157" s="328">
        <v>0</v>
      </c>
      <c r="E157" s="328">
        <v>0</v>
      </c>
      <c r="F157" s="328">
        <v>0</v>
      </c>
      <c r="G157" s="328">
        <v>0</v>
      </c>
      <c r="H157" s="328">
        <v>0</v>
      </c>
      <c r="R157" s="96"/>
      <c r="S157" s="96"/>
    </row>
    <row r="158" spans="1:19">
      <c r="A158" s="400">
        <v>21</v>
      </c>
      <c r="B158" s="329" t="s">
        <v>594</v>
      </c>
      <c r="C158" s="29" t="s">
        <v>575</v>
      </c>
      <c r="D158" s="328">
        <v>0</v>
      </c>
      <c r="E158" s="328">
        <v>0</v>
      </c>
      <c r="F158" s="328">
        <v>0</v>
      </c>
      <c r="G158" s="328">
        <v>0</v>
      </c>
      <c r="H158" s="328">
        <v>0</v>
      </c>
      <c r="R158" s="96"/>
      <c r="S158" s="96"/>
    </row>
    <row r="159" spans="1:19" ht="19.5" customHeight="1" thickBot="1">
      <c r="A159" s="400"/>
      <c r="B159" s="276" t="s">
        <v>679</v>
      </c>
      <c r="C159" s="29" t="s">
        <v>575</v>
      </c>
      <c r="D159" s="436">
        <v>8.5229191210306823</v>
      </c>
      <c r="E159" s="436">
        <v>14.865795736466099</v>
      </c>
      <c r="F159" s="436">
        <v>15.90840127723671</v>
      </c>
      <c r="G159" s="436">
        <v>0</v>
      </c>
      <c r="H159" s="436">
        <v>0</v>
      </c>
      <c r="R159" s="96"/>
      <c r="S159" s="96"/>
    </row>
    <row r="160" spans="1:19" ht="17.649999999999999" customHeight="1" thickBot="1">
      <c r="B160" s="402" t="s">
        <v>680</v>
      </c>
      <c r="C160" s="29" t="s">
        <v>575</v>
      </c>
      <c r="D160" s="437">
        <v>-122.92164872155037</v>
      </c>
      <c r="E160" s="438">
        <v>-70.315391160323102</v>
      </c>
      <c r="F160" s="438">
        <v>-94.774617379380771</v>
      </c>
      <c r="G160" s="438">
        <v>0</v>
      </c>
      <c r="H160" s="439">
        <v>0</v>
      </c>
      <c r="R160" s="96"/>
      <c r="S160" s="96"/>
    </row>
    <row r="161" spans="1:19">
      <c r="B161" s="276"/>
      <c r="D161" s="414"/>
      <c r="E161" s="414"/>
      <c r="F161" s="414"/>
      <c r="G161" s="414"/>
      <c r="H161" s="414"/>
      <c r="R161" s="96"/>
      <c r="S161" s="96"/>
    </row>
    <row r="162" spans="1:19">
      <c r="B162" s="402" t="s">
        <v>681</v>
      </c>
      <c r="C162" s="29" t="s">
        <v>575</v>
      </c>
      <c r="D162" s="418">
        <v>440.78652027844964</v>
      </c>
      <c r="E162" s="418">
        <v>534.15870888967686</v>
      </c>
      <c r="F162" s="418">
        <v>588.69667118061921</v>
      </c>
      <c r="G162" s="418">
        <v>0</v>
      </c>
      <c r="H162" s="418">
        <v>0</v>
      </c>
      <c r="R162" s="351"/>
      <c r="S162" s="96"/>
    </row>
    <row r="163" spans="1:19">
      <c r="B163" s="276" t="s">
        <v>682</v>
      </c>
      <c r="C163" s="29" t="s">
        <v>20</v>
      </c>
      <c r="D163" s="417">
        <v>0</v>
      </c>
      <c r="E163" s="417">
        <v>0</v>
      </c>
      <c r="F163" s="417">
        <v>0</v>
      </c>
      <c r="G163" s="417">
        <v>0</v>
      </c>
      <c r="H163" s="417">
        <v>0</v>
      </c>
      <c r="R163" s="96"/>
      <c r="S163" s="96"/>
    </row>
    <row r="164" spans="1:19">
      <c r="B164" s="276" t="s">
        <v>683</v>
      </c>
      <c r="C164" s="29" t="s">
        <v>575</v>
      </c>
      <c r="D164" s="417">
        <v>440.78652027844964</v>
      </c>
      <c r="E164" s="417">
        <v>534.15870888967686</v>
      </c>
      <c r="F164" s="417">
        <v>588.69667118061921</v>
      </c>
      <c r="G164" s="417">
        <v>0</v>
      </c>
      <c r="H164" s="417">
        <v>0</v>
      </c>
    </row>
    <row r="165" spans="1:19">
      <c r="B165" s="276" t="s">
        <v>684</v>
      </c>
      <c r="C165" s="29" t="s">
        <v>575</v>
      </c>
      <c r="D165" s="440">
        <v>440.78652027844964</v>
      </c>
      <c r="E165" s="440">
        <v>534.15870888967686</v>
      </c>
      <c r="F165" s="440">
        <v>588.69667118061921</v>
      </c>
      <c r="G165" s="440">
        <v>0</v>
      </c>
      <c r="H165" s="440">
        <v>0</v>
      </c>
      <c r="R165" s="96"/>
      <c r="S165" s="96"/>
    </row>
    <row r="166" spans="1:19">
      <c r="B166" s="276"/>
      <c r="C166" s="29" t="s">
        <v>685</v>
      </c>
      <c r="D166" s="441" t="s">
        <v>991</v>
      </c>
      <c r="E166" s="441" t="s">
        <v>991</v>
      </c>
      <c r="F166" s="441" t="s">
        <v>991</v>
      </c>
      <c r="G166" s="441" t="s">
        <v>203</v>
      </c>
      <c r="H166" s="441" t="s">
        <v>203</v>
      </c>
      <c r="R166" s="96"/>
      <c r="S166" s="96"/>
    </row>
    <row r="167" spans="1:19">
      <c r="B167" s="276" t="s">
        <v>247</v>
      </c>
      <c r="R167" s="96"/>
      <c r="S167" s="96"/>
    </row>
    <row r="168" spans="1:19">
      <c r="B168" s="402" t="s">
        <v>686</v>
      </c>
    </row>
    <row r="169" spans="1:19">
      <c r="A169" s="400">
        <v>1</v>
      </c>
      <c r="B169" s="329" t="s">
        <v>966</v>
      </c>
      <c r="C169" s="29" t="s">
        <v>575</v>
      </c>
      <c r="D169" s="328">
        <v>90.935307600000016</v>
      </c>
      <c r="E169" s="328">
        <v>77.345662904532986</v>
      </c>
      <c r="F169" s="328">
        <v>79.501216663456205</v>
      </c>
      <c r="G169" s="328">
        <v>0</v>
      </c>
      <c r="H169" s="328">
        <v>0</v>
      </c>
    </row>
    <row r="170" spans="1:19">
      <c r="A170" s="400">
        <v>2</v>
      </c>
      <c r="B170" s="329" t="s">
        <v>967</v>
      </c>
      <c r="C170" s="29" t="s">
        <v>575</v>
      </c>
      <c r="D170" s="403">
        <v>0.54511332000000001</v>
      </c>
      <c r="E170" s="395">
        <v>4.9958122199999995</v>
      </c>
      <c r="F170" s="395">
        <v>1.7406537399999933</v>
      </c>
      <c r="G170" s="395">
        <v>0</v>
      </c>
      <c r="H170" s="395">
        <v>0</v>
      </c>
    </row>
    <row r="171" spans="1:19">
      <c r="A171" s="400">
        <v>3</v>
      </c>
      <c r="B171" s="329" t="s">
        <v>968</v>
      </c>
      <c r="C171" s="29" t="s">
        <v>575</v>
      </c>
      <c r="D171" s="403">
        <v>7.8123521250003076</v>
      </c>
      <c r="E171" s="395">
        <v>9.7335342765814961</v>
      </c>
      <c r="F171" s="395">
        <v>11.490275501528128</v>
      </c>
      <c r="G171" s="395">
        <v>0</v>
      </c>
      <c r="H171" s="395">
        <v>0</v>
      </c>
    </row>
    <row r="172" spans="1:19">
      <c r="A172" s="400">
        <v>4</v>
      </c>
      <c r="B172" s="329" t="s">
        <v>969</v>
      </c>
      <c r="C172" s="29" t="s">
        <v>575</v>
      </c>
      <c r="D172" s="403">
        <v>1.1591183605690143</v>
      </c>
      <c r="E172" s="395">
        <v>1.1657454</v>
      </c>
      <c r="F172" s="395">
        <v>1.51901975</v>
      </c>
      <c r="G172" s="395">
        <v>0</v>
      </c>
      <c r="H172" s="395">
        <v>0</v>
      </c>
    </row>
    <row r="173" spans="1:19">
      <c r="A173" s="400">
        <v>5</v>
      </c>
      <c r="B173" s="329" t="s">
        <v>970</v>
      </c>
      <c r="C173" s="29" t="s">
        <v>575</v>
      </c>
      <c r="D173" s="403">
        <v>0.17699606336723517</v>
      </c>
      <c r="E173" s="395">
        <v>2.3395734735320071</v>
      </c>
      <c r="F173" s="395">
        <v>1.8337077325824629</v>
      </c>
      <c r="G173" s="395">
        <v>0</v>
      </c>
      <c r="H173" s="395">
        <v>0</v>
      </c>
    </row>
    <row r="174" spans="1:19">
      <c r="A174" s="400">
        <v>6</v>
      </c>
      <c r="B174" s="329" t="s">
        <v>971</v>
      </c>
      <c r="C174" s="29" t="s">
        <v>575</v>
      </c>
      <c r="D174" s="403">
        <v>0.56555015999998859</v>
      </c>
      <c r="E174" s="395">
        <v>0.33984609000000138</v>
      </c>
      <c r="F174" s="395">
        <v>0.33509644000000927</v>
      </c>
      <c r="G174" s="395">
        <v>0</v>
      </c>
      <c r="H174" s="395">
        <v>0</v>
      </c>
    </row>
    <row r="175" spans="1:19">
      <c r="A175" s="400">
        <v>7</v>
      </c>
      <c r="B175" s="329" t="s">
        <v>972</v>
      </c>
      <c r="C175" s="29" t="s">
        <v>575</v>
      </c>
      <c r="D175" s="403">
        <v>0.86326261999999998</v>
      </c>
      <c r="E175" s="395">
        <v>0.83987257000000004</v>
      </c>
      <c r="F175" s="395">
        <v>0.90955573999999995</v>
      </c>
      <c r="G175" s="395">
        <v>0</v>
      </c>
      <c r="H175" s="395">
        <v>0</v>
      </c>
    </row>
    <row r="176" spans="1:19">
      <c r="A176" s="400">
        <v>8</v>
      </c>
      <c r="B176" s="329" t="s">
        <v>597</v>
      </c>
      <c r="C176" s="29" t="s">
        <v>575</v>
      </c>
      <c r="D176" s="403">
        <v>0</v>
      </c>
      <c r="E176" s="395">
        <v>0</v>
      </c>
      <c r="F176" s="395">
        <v>0</v>
      </c>
      <c r="G176" s="395">
        <v>0</v>
      </c>
      <c r="H176" s="395">
        <v>0</v>
      </c>
    </row>
    <row r="177" spans="1:19">
      <c r="A177" s="400">
        <v>9</v>
      </c>
      <c r="B177" s="329" t="s">
        <v>597</v>
      </c>
      <c r="C177" s="29" t="s">
        <v>575</v>
      </c>
      <c r="D177" s="403">
        <v>0</v>
      </c>
      <c r="E177" s="395">
        <v>0</v>
      </c>
      <c r="F177" s="395">
        <v>0</v>
      </c>
      <c r="G177" s="395">
        <v>0</v>
      </c>
      <c r="H177" s="395">
        <v>0</v>
      </c>
    </row>
    <row r="178" spans="1:19">
      <c r="A178" s="400">
        <v>10</v>
      </c>
      <c r="B178" s="329" t="s">
        <v>597</v>
      </c>
      <c r="C178" s="29" t="s">
        <v>575</v>
      </c>
      <c r="D178" s="403">
        <v>0</v>
      </c>
      <c r="E178" s="395">
        <v>0</v>
      </c>
      <c r="F178" s="395">
        <v>0</v>
      </c>
      <c r="G178" s="395">
        <v>0</v>
      </c>
      <c r="H178" s="395">
        <v>0</v>
      </c>
    </row>
    <row r="179" spans="1:19">
      <c r="A179" s="400">
        <v>11</v>
      </c>
      <c r="B179" s="329" t="s">
        <v>597</v>
      </c>
      <c r="C179" s="29" t="s">
        <v>575</v>
      </c>
      <c r="D179" s="403">
        <v>0</v>
      </c>
      <c r="E179" s="395">
        <v>0</v>
      </c>
      <c r="F179" s="395">
        <v>0</v>
      </c>
      <c r="G179" s="395">
        <v>0</v>
      </c>
      <c r="H179" s="395">
        <v>0</v>
      </c>
    </row>
    <row r="180" spans="1:19">
      <c r="A180" s="400">
        <v>12</v>
      </c>
      <c r="B180" s="329" t="s">
        <v>597</v>
      </c>
      <c r="C180" s="29" t="s">
        <v>575</v>
      </c>
      <c r="D180" s="403">
        <v>0</v>
      </c>
      <c r="E180" s="395">
        <v>0</v>
      </c>
      <c r="F180" s="395">
        <v>0</v>
      </c>
      <c r="G180" s="395">
        <v>0</v>
      </c>
      <c r="H180" s="395">
        <v>0</v>
      </c>
    </row>
    <row r="181" spans="1:19">
      <c r="A181" s="400">
        <v>13</v>
      </c>
      <c r="B181" s="329" t="s">
        <v>597</v>
      </c>
      <c r="C181" s="29" t="s">
        <v>575</v>
      </c>
      <c r="D181" s="403">
        <v>0</v>
      </c>
      <c r="E181" s="395">
        <v>0</v>
      </c>
      <c r="F181" s="395">
        <v>0</v>
      </c>
      <c r="G181" s="395">
        <v>0</v>
      </c>
      <c r="H181" s="395">
        <v>0</v>
      </c>
    </row>
    <row r="182" spans="1:19">
      <c r="A182" s="400">
        <v>14</v>
      </c>
      <c r="B182" s="329" t="s">
        <v>597</v>
      </c>
      <c r="C182" s="29" t="s">
        <v>575</v>
      </c>
      <c r="D182" s="403">
        <v>0</v>
      </c>
      <c r="E182" s="395">
        <v>0</v>
      </c>
      <c r="F182" s="395">
        <v>0</v>
      </c>
      <c r="G182" s="395">
        <v>0</v>
      </c>
      <c r="H182" s="395">
        <v>0</v>
      </c>
      <c r="R182" s="96"/>
      <c r="S182" s="96"/>
    </row>
    <row r="183" spans="1:19">
      <c r="A183" s="400">
        <v>15</v>
      </c>
      <c r="B183" s="329" t="s">
        <v>597</v>
      </c>
      <c r="C183" s="29" t="s">
        <v>575</v>
      </c>
      <c r="D183" s="403">
        <v>0</v>
      </c>
      <c r="E183" s="395">
        <v>0</v>
      </c>
      <c r="F183" s="395">
        <v>0</v>
      </c>
      <c r="G183" s="395">
        <v>0</v>
      </c>
      <c r="H183" s="395">
        <v>0</v>
      </c>
      <c r="R183" s="96"/>
      <c r="S183" s="96"/>
    </row>
    <row r="184" spans="1:19">
      <c r="A184" s="400">
        <v>16</v>
      </c>
      <c r="B184" s="329" t="s">
        <v>597</v>
      </c>
      <c r="C184" s="29" t="s">
        <v>575</v>
      </c>
      <c r="D184" s="403">
        <v>0</v>
      </c>
      <c r="E184" s="395">
        <v>0</v>
      </c>
      <c r="F184" s="395">
        <v>0</v>
      </c>
      <c r="G184" s="395">
        <v>0</v>
      </c>
      <c r="H184" s="395">
        <v>0</v>
      </c>
      <c r="R184" s="96"/>
      <c r="S184" s="96"/>
    </row>
    <row r="185" spans="1:19">
      <c r="A185" s="400">
        <v>17</v>
      </c>
      <c r="B185" s="329" t="s">
        <v>597</v>
      </c>
      <c r="C185" s="29" t="s">
        <v>575</v>
      </c>
      <c r="D185" s="403">
        <v>0</v>
      </c>
      <c r="E185" s="395">
        <v>0</v>
      </c>
      <c r="F185" s="395">
        <v>0</v>
      </c>
      <c r="G185" s="395">
        <v>0</v>
      </c>
      <c r="H185" s="395">
        <v>0</v>
      </c>
      <c r="R185" s="96"/>
      <c r="S185" s="96"/>
    </row>
    <row r="186" spans="1:19">
      <c r="A186" s="400">
        <v>18</v>
      </c>
      <c r="B186" s="329" t="s">
        <v>597</v>
      </c>
      <c r="C186" s="29" t="s">
        <v>575</v>
      </c>
      <c r="D186" s="403">
        <v>0</v>
      </c>
      <c r="E186" s="395">
        <v>0</v>
      </c>
      <c r="F186" s="395">
        <v>0</v>
      </c>
      <c r="G186" s="395">
        <v>0</v>
      </c>
      <c r="H186" s="395">
        <v>0</v>
      </c>
      <c r="R186" s="96"/>
      <c r="S186" s="96"/>
    </row>
    <row r="187" spans="1:19">
      <c r="A187" s="400">
        <v>19</v>
      </c>
      <c r="B187" s="329" t="s">
        <v>597</v>
      </c>
      <c r="C187" s="29" t="s">
        <v>575</v>
      </c>
      <c r="D187" s="403">
        <v>0</v>
      </c>
      <c r="E187" s="395">
        <v>0</v>
      </c>
      <c r="F187" s="395">
        <v>0</v>
      </c>
      <c r="G187" s="395">
        <v>0</v>
      </c>
      <c r="H187" s="395">
        <v>0</v>
      </c>
      <c r="R187" s="96"/>
      <c r="S187" s="96"/>
    </row>
    <row r="188" spans="1:19">
      <c r="A188" s="400">
        <v>20</v>
      </c>
      <c r="B188" s="329" t="s">
        <v>597</v>
      </c>
      <c r="C188" s="29" t="s">
        <v>575</v>
      </c>
      <c r="D188" s="403">
        <v>0</v>
      </c>
      <c r="E188" s="395">
        <v>0</v>
      </c>
      <c r="F188" s="395">
        <v>0</v>
      </c>
      <c r="G188" s="395">
        <v>0</v>
      </c>
      <c r="H188" s="395">
        <v>0</v>
      </c>
      <c r="R188" s="96"/>
      <c r="S188" s="96"/>
    </row>
    <row r="189" spans="1:19">
      <c r="A189" s="400">
        <v>21</v>
      </c>
      <c r="B189" s="329" t="s">
        <v>597</v>
      </c>
      <c r="C189" s="29" t="s">
        <v>575</v>
      </c>
      <c r="D189" s="403">
        <v>0</v>
      </c>
      <c r="E189" s="395">
        <v>0</v>
      </c>
      <c r="F189" s="395">
        <v>0</v>
      </c>
      <c r="G189" s="395">
        <v>0</v>
      </c>
      <c r="H189" s="395">
        <v>0</v>
      </c>
      <c r="R189" s="96"/>
      <c r="S189" s="96"/>
    </row>
    <row r="190" spans="1:19">
      <c r="A190" s="400">
        <v>22</v>
      </c>
      <c r="B190" s="329" t="s">
        <v>597</v>
      </c>
      <c r="C190" s="29" t="s">
        <v>575</v>
      </c>
      <c r="D190" s="403">
        <v>0</v>
      </c>
      <c r="E190" s="395">
        <v>0</v>
      </c>
      <c r="F190" s="395">
        <v>0</v>
      </c>
      <c r="G190" s="395">
        <v>0</v>
      </c>
      <c r="H190" s="395">
        <v>0</v>
      </c>
      <c r="R190" s="96"/>
      <c r="S190" s="96"/>
    </row>
    <row r="191" spans="1:19">
      <c r="A191" s="400">
        <v>23</v>
      </c>
      <c r="B191" s="329" t="s">
        <v>597</v>
      </c>
      <c r="C191" s="29" t="s">
        <v>575</v>
      </c>
      <c r="D191" s="403">
        <v>0</v>
      </c>
      <c r="E191" s="395">
        <v>0</v>
      </c>
      <c r="F191" s="395">
        <v>0</v>
      </c>
      <c r="G191" s="395">
        <v>0</v>
      </c>
      <c r="H191" s="395">
        <v>0</v>
      </c>
      <c r="R191" s="96"/>
      <c r="S191" s="96"/>
    </row>
    <row r="192" spans="1:19">
      <c r="A192" s="400">
        <v>24</v>
      </c>
      <c r="B192" s="329" t="s">
        <v>597</v>
      </c>
      <c r="C192" s="29" t="s">
        <v>575</v>
      </c>
      <c r="D192" s="403">
        <v>0</v>
      </c>
      <c r="E192" s="395">
        <v>0</v>
      </c>
      <c r="F192" s="395">
        <v>0</v>
      </c>
      <c r="G192" s="395">
        <v>0</v>
      </c>
      <c r="H192" s="395">
        <v>0</v>
      </c>
      <c r="R192" s="351"/>
      <c r="S192" s="96"/>
    </row>
    <row r="193" spans="1:19">
      <c r="A193" s="400">
        <v>25</v>
      </c>
      <c r="B193" s="329" t="s">
        <v>597</v>
      </c>
      <c r="C193" s="29" t="s">
        <v>575</v>
      </c>
      <c r="D193" s="403">
        <v>0</v>
      </c>
      <c r="E193" s="395">
        <v>0</v>
      </c>
      <c r="F193" s="395">
        <v>0</v>
      </c>
      <c r="G193" s="395">
        <v>0</v>
      </c>
      <c r="H193" s="395">
        <v>0</v>
      </c>
      <c r="R193" s="96"/>
      <c r="S193" s="96"/>
    </row>
    <row r="194" spans="1:19">
      <c r="B194" s="402" t="s">
        <v>687</v>
      </c>
      <c r="C194" s="29" t="s">
        <v>575</v>
      </c>
      <c r="D194" s="418">
        <v>102.05770024893656</v>
      </c>
      <c r="E194" s="418">
        <v>96.760046934646496</v>
      </c>
      <c r="F194" s="418">
        <v>97.329525567566819</v>
      </c>
      <c r="G194" s="418">
        <v>0</v>
      </c>
      <c r="H194" s="418">
        <v>0</v>
      </c>
      <c r="R194" s="96"/>
      <c r="S194" s="96"/>
    </row>
    <row r="195" spans="1:19">
      <c r="B195" s="276"/>
      <c r="D195" s="29"/>
      <c r="E195" s="29"/>
      <c r="F195" s="29"/>
      <c r="G195" s="29"/>
      <c r="H195" s="29"/>
      <c r="I195" s="29"/>
      <c r="J195" s="29"/>
      <c r="R195" s="96"/>
      <c r="S195" s="96"/>
    </row>
    <row r="196" spans="1:19">
      <c r="B196" s="402" t="s">
        <v>688</v>
      </c>
      <c r="C196" s="29" t="s">
        <v>575</v>
      </c>
      <c r="D196" s="418">
        <v>338.72882002951309</v>
      </c>
      <c r="E196" s="418">
        <v>437.39866195503038</v>
      </c>
      <c r="F196" s="418">
        <v>491.3671456130524</v>
      </c>
      <c r="G196" s="418">
        <v>0</v>
      </c>
      <c r="H196" s="418">
        <v>0</v>
      </c>
    </row>
    <row r="197" spans="1:19">
      <c r="B197" s="402" t="s">
        <v>689</v>
      </c>
      <c r="C197" s="29" t="s">
        <v>575</v>
      </c>
      <c r="D197" s="442">
        <v>338.72572863382487</v>
      </c>
      <c r="E197" s="442">
        <v>437.4106347523454</v>
      </c>
      <c r="F197" s="442">
        <v>491.36699646305243</v>
      </c>
      <c r="G197" s="442">
        <v>476.53154636946709</v>
      </c>
      <c r="H197" s="443">
        <v>483.30146643314339</v>
      </c>
      <c r="I197" s="276" t="s">
        <v>690</v>
      </c>
    </row>
    <row r="198" spans="1:19">
      <c r="B198" s="276"/>
      <c r="C198" s="29" t="s">
        <v>685</v>
      </c>
      <c r="D198" s="444" t="s">
        <v>991</v>
      </c>
      <c r="E198" s="444" t="s">
        <v>991</v>
      </c>
      <c r="F198" s="444" t="s">
        <v>991</v>
      </c>
      <c r="G198" s="444" t="s">
        <v>203</v>
      </c>
      <c r="H198" s="444" t="s">
        <v>203</v>
      </c>
      <c r="I198" s="276" t="s">
        <v>691</v>
      </c>
    </row>
    <row r="199" spans="1:19">
      <c r="B199" s="276"/>
      <c r="C199" s="276"/>
      <c r="D199" s="788">
        <v>-3.0913956882159255E-3</v>
      </c>
    </row>
    <row r="200" spans="1:19">
      <c r="B200" s="351" t="s">
        <v>692</v>
      </c>
    </row>
    <row r="202" spans="1:19">
      <c r="B202" s="352" t="s">
        <v>634</v>
      </c>
      <c r="C202" s="96"/>
      <c r="D202" s="96"/>
      <c r="E202" s="96"/>
      <c r="F202" s="96"/>
    </row>
    <row r="203" spans="1:19">
      <c r="B203" s="724">
        <v>0</v>
      </c>
      <c r="C203" s="756"/>
      <c r="D203" s="756"/>
      <c r="E203" s="756"/>
      <c r="F203" s="616"/>
    </row>
    <row r="204" spans="1:19">
      <c r="B204" s="354">
        <v>0</v>
      </c>
      <c r="C204" s="355"/>
      <c r="D204" s="356"/>
      <c r="E204" s="357"/>
      <c r="F204" s="358"/>
    </row>
    <row r="205" spans="1:19">
      <c r="B205" s="354">
        <v>0</v>
      </c>
      <c r="C205" s="355"/>
      <c r="D205" s="356"/>
      <c r="E205" s="357"/>
      <c r="F205" s="358"/>
    </row>
    <row r="206" spans="1:19">
      <c r="B206" s="354">
        <v>0</v>
      </c>
      <c r="C206" s="355"/>
      <c r="D206" s="356"/>
      <c r="E206" s="357"/>
      <c r="F206" s="358"/>
    </row>
    <row r="207" spans="1:19">
      <c r="B207" s="354">
        <v>0</v>
      </c>
      <c r="C207" s="355"/>
      <c r="D207" s="356"/>
      <c r="E207" s="357"/>
      <c r="F207" s="358"/>
      <c r="R207" s="96"/>
      <c r="S207" s="96"/>
    </row>
    <row r="208" spans="1:19">
      <c r="B208" s="359">
        <v>0</v>
      </c>
      <c r="C208" s="360"/>
      <c r="D208" s="361"/>
      <c r="E208" s="362"/>
      <c r="F208" s="363"/>
    </row>
    <row r="225" spans="2:3">
      <c r="B225" s="276"/>
      <c r="C225" s="276"/>
    </row>
    <row r="226" spans="2:3">
      <c r="B226" s="276"/>
      <c r="C226" s="276"/>
    </row>
    <row r="227" spans="2:3">
      <c r="B227" s="276"/>
      <c r="C227" s="276"/>
    </row>
    <row r="228" spans="2:3">
      <c r="B228" s="276"/>
      <c r="C228" s="276"/>
    </row>
    <row r="229" spans="2:3">
      <c r="B229" s="276"/>
      <c r="C229" s="276"/>
    </row>
    <row r="230" spans="2:3">
      <c r="B230" s="276"/>
      <c r="C230" s="276"/>
    </row>
    <row r="231" spans="2:3">
      <c r="B231" s="276"/>
      <c r="C231" s="276"/>
    </row>
    <row r="232" spans="2:3">
      <c r="B232" s="276"/>
      <c r="C232" s="276"/>
    </row>
    <row r="236" spans="2:3" ht="12.75" customHeight="1"/>
    <row r="243" ht="29.25" customHeight="1"/>
  </sheetData>
  <sheetProtection insertRows="0"/>
  <mergeCells count="1">
    <mergeCell ref="K15:M15"/>
  </mergeCells>
  <phoneticPr fontId="248" type="noConversion"/>
  <conditionalFormatting sqref="B40">
    <cfRule type="expression" dxfId="59" priority="48">
      <formula>$B$51="n/a"</formula>
    </cfRule>
  </conditionalFormatting>
  <conditionalFormatting sqref="B69">
    <cfRule type="expression" dxfId="58" priority="47">
      <formula>$B$51="n/a"</formula>
    </cfRule>
  </conditionalFormatting>
  <conditionalFormatting sqref="B93">
    <cfRule type="expression" dxfId="57" priority="46">
      <formula>$B$51="n/a"</formula>
    </cfRule>
  </conditionalFormatting>
  <conditionalFormatting sqref="C23:C30">
    <cfRule type="expression" dxfId="56" priority="52">
      <formula>$B$45="n/a"</formula>
    </cfRule>
  </conditionalFormatting>
  <conditionalFormatting sqref="C33:C35">
    <cfRule type="expression" dxfId="55" priority="5">
      <formula>$B$45="n/a"</formula>
    </cfRule>
  </conditionalFormatting>
  <conditionalFormatting sqref="C37:C38">
    <cfRule type="expression" dxfId="54" priority="2">
      <formula>$B$45="n/a"</formula>
    </cfRule>
  </conditionalFormatting>
  <conditionalFormatting sqref="C45 B46:C54 B73:C73 Q73:T73 C74 B75:C84 B97:C97">
    <cfRule type="expression" dxfId="53" priority="69">
      <formula>$B$45="n/a"</formula>
    </cfRule>
  </conditionalFormatting>
  <conditionalFormatting sqref="C57:C59">
    <cfRule type="expression" dxfId="52" priority="51">
      <formula>$B$45="n/a"</formula>
    </cfRule>
  </conditionalFormatting>
  <conditionalFormatting sqref="C62:C64">
    <cfRule type="expression" dxfId="51" priority="3">
      <formula>$B$45="n/a"</formula>
    </cfRule>
  </conditionalFormatting>
  <conditionalFormatting sqref="C66:C67">
    <cfRule type="expression" dxfId="50" priority="1">
      <formula>$B$45="n/a"</formula>
    </cfRule>
  </conditionalFormatting>
  <conditionalFormatting sqref="C86:C88">
    <cfRule type="expression" dxfId="49" priority="49">
      <formula>$B$45="n/a"</formula>
    </cfRule>
  </conditionalFormatting>
  <conditionalFormatting sqref="C90:C91">
    <cfRule type="expression" dxfId="48" priority="8">
      <formula>$B$44="n/a"</formula>
    </cfRule>
  </conditionalFormatting>
  <conditionalFormatting sqref="D5:G6">
    <cfRule type="expression" dxfId="47" priority="73">
      <formula>AND(D$5="Actuals",E$5="Forecast")</formula>
    </cfRule>
  </conditionalFormatting>
  <conditionalFormatting sqref="D108:G109">
    <cfRule type="expression" dxfId="46" priority="65">
      <formula>AND(D$5="Actuals",E$5="N/A")</formula>
    </cfRule>
  </conditionalFormatting>
  <conditionalFormatting sqref="D7:H7">
    <cfRule type="expression" dxfId="45" priority="58">
      <formula>AND(D$5="Actuals",E$5="Forecast")</formula>
    </cfRule>
  </conditionalFormatting>
  <conditionalFormatting sqref="D110:H110">
    <cfRule type="expression" dxfId="44" priority="57">
      <formula>AND(D$5="Actuals",E$5="Forecast")</formula>
    </cfRule>
  </conditionalFormatting>
  <conditionalFormatting sqref="D113:H121 D124:H124 D135:H135">
    <cfRule type="expression" dxfId="43" priority="55">
      <formula>D$108="N/A"</formula>
    </cfRule>
  </conditionalFormatting>
  <conditionalFormatting sqref="D126:H129 D131:H131">
    <cfRule type="expression" dxfId="42" priority="27">
      <formula>D$108="N/A"</formula>
    </cfRule>
  </conditionalFormatting>
  <conditionalFormatting sqref="D137:H150">
    <cfRule type="expression" dxfId="41" priority="13">
      <formula>D$108="N/A"</formula>
    </cfRule>
  </conditionalFormatting>
  <conditionalFormatting sqref="D152:H160">
    <cfRule type="expression" dxfId="40" priority="12">
      <formula>D$108="N/A"</formula>
    </cfRule>
  </conditionalFormatting>
  <conditionalFormatting sqref="D162:H164">
    <cfRule type="expression" dxfId="39" priority="18">
      <formula>D$108="N/A"</formula>
    </cfRule>
  </conditionalFormatting>
  <conditionalFormatting sqref="D167:H194">
    <cfRule type="expression" dxfId="38" priority="23">
      <formula>D$108="N/A"</formula>
    </cfRule>
  </conditionalFormatting>
  <conditionalFormatting sqref="E122:H122">
    <cfRule type="expression" dxfId="37" priority="45">
      <formula>E$108="N/A"</formula>
    </cfRule>
  </conditionalFormatting>
  <conditionalFormatting sqref="H5:H6">
    <cfRule type="expression" dxfId="36" priority="274">
      <formula>AND(H$5="Actuals",#REF!="Forecast")</formula>
    </cfRule>
  </conditionalFormatting>
  <conditionalFormatting sqref="H108:H109">
    <cfRule type="expression" dxfId="35" priority="291">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&amp;C_x000D_&amp;1#&amp;"Aptos"&amp;12&amp;K0000FF Internal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5" zoomScaleNormal="85" workbookViewId="0">
      <selection sqref="A1:XFD1048576"/>
    </sheetView>
  </sheetViews>
  <sheetFormatPr defaultColWidth="9" defaultRowHeight="12.75"/>
  <cols>
    <col min="1" max="1" width="8.375" style="96" customWidth="1"/>
    <col min="2" max="2" width="71.375" style="96" bestFit="1" customWidth="1"/>
    <col min="3" max="3" width="13.375" style="29" customWidth="1"/>
    <col min="4" max="8" width="11.125" style="96" customWidth="1"/>
    <col min="9" max="9" width="12.875" style="96" customWidth="1"/>
    <col min="10" max="10" width="12.75" style="96" customWidth="1"/>
    <col min="11" max="11" width="5.75" style="96" bestFit="1" customWidth="1"/>
    <col min="12" max="16384" width="9" style="96"/>
  </cols>
  <sheetData>
    <row r="1" spans="1:14" ht="20.25">
      <c r="A1" s="731" t="s">
        <v>693</v>
      </c>
      <c r="B1" s="762"/>
      <c r="C1" s="763"/>
      <c r="D1" s="764"/>
      <c r="E1" s="764"/>
      <c r="F1" s="764"/>
      <c r="G1" s="764"/>
      <c r="H1" s="764"/>
      <c r="I1" s="761"/>
      <c r="J1" s="761"/>
      <c r="K1" s="377"/>
    </row>
    <row r="2" spans="1:14" ht="20.25">
      <c r="A2" s="729" t="s">
        <v>4</v>
      </c>
      <c r="B2" s="445"/>
      <c r="C2" s="446"/>
      <c r="D2" s="447"/>
      <c r="E2" s="447"/>
      <c r="F2" s="447"/>
      <c r="G2" s="447"/>
      <c r="H2" s="447"/>
      <c r="I2" s="270"/>
      <c r="J2" s="270"/>
      <c r="K2" s="271"/>
    </row>
    <row r="3" spans="1:14" ht="20.25">
      <c r="A3" s="730">
        <v>2026</v>
      </c>
      <c r="B3" s="269"/>
      <c r="C3" s="448"/>
      <c r="D3" s="449"/>
      <c r="E3" s="449"/>
      <c r="F3" s="449"/>
      <c r="G3" s="449"/>
      <c r="H3" s="449"/>
      <c r="I3" s="273"/>
      <c r="J3" s="273"/>
      <c r="K3" s="274"/>
    </row>
    <row r="4" spans="1:14" s="276" customFormat="1" ht="12.75" customHeight="1">
      <c r="B4" s="400"/>
      <c r="C4" s="29"/>
    </row>
    <row r="5" spans="1:14" s="276" customFormat="1" ht="21.75" customHeight="1">
      <c r="B5" s="400"/>
      <c r="C5" s="29"/>
      <c r="D5" s="275" t="s">
        <v>983</v>
      </c>
      <c r="E5" s="275" t="s">
        <v>983</v>
      </c>
      <c r="F5" s="275" t="s">
        <v>983</v>
      </c>
      <c r="G5" s="275" t="s">
        <v>984</v>
      </c>
      <c r="H5" s="275" t="s">
        <v>984</v>
      </c>
      <c r="I5" s="275" t="s">
        <v>984</v>
      </c>
    </row>
    <row r="6" spans="1:14" s="276" customFormat="1" ht="29.25" customHeight="1">
      <c r="C6" s="29"/>
      <c r="D6" s="378">
        <v>2024</v>
      </c>
      <c r="E6" s="379">
        <v>2025</v>
      </c>
      <c r="F6" s="379">
        <v>2026</v>
      </c>
      <c r="G6" s="379">
        <v>2027</v>
      </c>
      <c r="H6" s="379">
        <v>2028</v>
      </c>
      <c r="I6" s="279" t="s">
        <v>985</v>
      </c>
      <c r="J6" s="380" t="s">
        <v>535</v>
      </c>
    </row>
    <row r="7" spans="1:14" s="276" customFormat="1">
      <c r="C7" s="29"/>
      <c r="D7" s="280" t="s">
        <v>986</v>
      </c>
      <c r="E7" s="280" t="s">
        <v>987</v>
      </c>
      <c r="F7" s="280" t="s">
        <v>988</v>
      </c>
      <c r="G7" s="280" t="s">
        <v>989</v>
      </c>
      <c r="H7" s="280" t="s">
        <v>990</v>
      </c>
    </row>
    <row r="8" spans="1:14" s="276" customFormat="1" ht="18">
      <c r="B8" s="450" t="s">
        <v>694</v>
      </c>
      <c r="C8" s="319"/>
      <c r="D8" s="320"/>
      <c r="E8" s="320"/>
      <c r="F8" s="320"/>
      <c r="G8" s="320"/>
      <c r="H8" s="320"/>
      <c r="I8" s="320"/>
      <c r="J8" s="320"/>
      <c r="K8" s="320"/>
    </row>
    <row r="9" spans="1:14" s="276" customFormat="1">
      <c r="N9" s="293"/>
    </row>
    <row r="10" spans="1:14" s="276" customFormat="1"/>
    <row r="11" spans="1:14" s="276" customFormat="1"/>
    <row r="12" spans="1:14" s="276" customFormat="1">
      <c r="A12" s="282" t="s">
        <v>539</v>
      </c>
      <c r="B12" s="402" t="s">
        <v>695</v>
      </c>
      <c r="C12" s="388" t="s">
        <v>20</v>
      </c>
      <c r="D12" s="670">
        <v>0</v>
      </c>
      <c r="E12" s="670">
        <v>0</v>
      </c>
      <c r="F12" s="670">
        <v>0</v>
      </c>
      <c r="G12" s="670">
        <v>0</v>
      </c>
      <c r="H12" s="670">
        <v>0</v>
      </c>
      <c r="I12" s="670">
        <v>0</v>
      </c>
      <c r="J12" s="671">
        <v>0</v>
      </c>
    </row>
    <row r="13" spans="1:14" s="276" customFormat="1" ht="19.5" customHeight="1">
      <c r="A13" s="282"/>
      <c r="B13" s="451" t="s">
        <v>696</v>
      </c>
    </row>
    <row r="14" spans="1:14" s="276" customFormat="1">
      <c r="A14" s="282" t="s">
        <v>540</v>
      </c>
      <c r="B14" s="452" t="s">
        <v>96</v>
      </c>
      <c r="C14" s="388" t="s">
        <v>20</v>
      </c>
      <c r="D14" s="453">
        <v>0.31977678575002372</v>
      </c>
      <c r="E14" s="453">
        <v>0.7221382044515865</v>
      </c>
      <c r="F14" s="453">
        <v>1.244</v>
      </c>
      <c r="G14" s="453">
        <v>0.4</v>
      </c>
      <c r="H14" s="453">
        <v>0.4</v>
      </c>
      <c r="I14" s="419">
        <v>2.2859149902016105</v>
      </c>
      <c r="J14" s="420">
        <v>3.0859149902016103</v>
      </c>
    </row>
    <row r="15" spans="1:14" s="276" customFormat="1">
      <c r="A15" s="282" t="s">
        <v>541</v>
      </c>
      <c r="B15" s="452" t="s">
        <v>97</v>
      </c>
      <c r="C15" s="388" t="s">
        <v>20</v>
      </c>
      <c r="D15" s="453">
        <v>0.55217773458555719</v>
      </c>
      <c r="E15" s="453">
        <v>0.76234246943237083</v>
      </c>
      <c r="F15" s="453">
        <v>2.1606837418444083</v>
      </c>
      <c r="G15" s="453">
        <v>2.7972000000000112</v>
      </c>
      <c r="H15" s="453">
        <v>3.323</v>
      </c>
      <c r="I15" s="419">
        <v>3.4752039458623365</v>
      </c>
      <c r="J15" s="420">
        <v>9.5954039458623477</v>
      </c>
    </row>
    <row r="16" spans="1:14" s="276" customFormat="1">
      <c r="A16" s="282" t="s">
        <v>542</v>
      </c>
      <c r="B16" s="452" t="s">
        <v>98</v>
      </c>
      <c r="C16" s="388" t="s">
        <v>20</v>
      </c>
      <c r="D16" s="453">
        <v>2.9376707218293099</v>
      </c>
      <c r="E16" s="453">
        <v>2.7283043517612438</v>
      </c>
      <c r="F16" s="453">
        <v>3.1892345275971246</v>
      </c>
      <c r="G16" s="453">
        <v>1.255965</v>
      </c>
      <c r="H16" s="453">
        <v>1.2535799999999999</v>
      </c>
      <c r="I16" s="419">
        <v>8.8552096011876777</v>
      </c>
      <c r="J16" s="420">
        <v>11.364754601187677</v>
      </c>
    </row>
    <row r="17" spans="1:10" s="276" customFormat="1">
      <c r="A17" s="282" t="s">
        <v>543</v>
      </c>
      <c r="B17" s="452" t="s">
        <v>99</v>
      </c>
      <c r="C17" s="388" t="s">
        <v>20</v>
      </c>
      <c r="D17" s="453">
        <v>0</v>
      </c>
      <c r="E17" s="453">
        <v>0</v>
      </c>
      <c r="F17" s="453">
        <v>0</v>
      </c>
      <c r="G17" s="453">
        <v>0</v>
      </c>
      <c r="H17" s="453">
        <v>0</v>
      </c>
      <c r="I17" s="419">
        <v>0</v>
      </c>
      <c r="J17" s="420">
        <v>0</v>
      </c>
    </row>
    <row r="18" spans="1:10" s="276" customFormat="1">
      <c r="A18" s="282" t="s">
        <v>544</v>
      </c>
      <c r="B18" s="452" t="s">
        <v>100</v>
      </c>
      <c r="C18" s="388" t="s">
        <v>20</v>
      </c>
      <c r="D18" s="453">
        <v>0</v>
      </c>
      <c r="E18" s="453">
        <v>1.661</v>
      </c>
      <c r="F18" s="453">
        <v>0</v>
      </c>
      <c r="G18" s="453">
        <v>0</v>
      </c>
      <c r="H18" s="453">
        <v>4.9174060964104758</v>
      </c>
      <c r="I18" s="419">
        <v>1.661</v>
      </c>
      <c r="J18" s="420">
        <v>6.5784060964104754</v>
      </c>
    </row>
    <row r="19" spans="1:10" s="276" customFormat="1">
      <c r="A19" s="282" t="s">
        <v>545</v>
      </c>
      <c r="B19" s="452" t="s">
        <v>101</v>
      </c>
      <c r="C19" s="388" t="s">
        <v>20</v>
      </c>
      <c r="D19" s="453">
        <v>0.28267199999999998</v>
      </c>
      <c r="E19" s="453">
        <v>1.7274800000000001</v>
      </c>
      <c r="F19" s="453">
        <v>3.0820099999999999</v>
      </c>
      <c r="G19" s="453">
        <v>1.9549999999999998</v>
      </c>
      <c r="H19" s="453">
        <v>2.4437499999999996</v>
      </c>
      <c r="I19" s="419">
        <v>5.0921620000000001</v>
      </c>
      <c r="J19" s="420">
        <v>9.4909119999999998</v>
      </c>
    </row>
    <row r="20" spans="1:10" s="276" customFormat="1">
      <c r="A20" s="282" t="s">
        <v>546</v>
      </c>
      <c r="B20" s="452" t="s">
        <v>102</v>
      </c>
      <c r="C20" s="388" t="s">
        <v>20</v>
      </c>
      <c r="D20" s="453">
        <v>0</v>
      </c>
      <c r="E20" s="453">
        <v>0</v>
      </c>
      <c r="F20" s="453">
        <v>0</v>
      </c>
      <c r="G20" s="453">
        <v>0</v>
      </c>
      <c r="H20" s="453">
        <v>0</v>
      </c>
      <c r="I20" s="419">
        <v>0</v>
      </c>
      <c r="J20" s="420">
        <v>0</v>
      </c>
    </row>
    <row r="21" spans="1:10" s="276" customFormat="1">
      <c r="A21" s="282" t="s">
        <v>547</v>
      </c>
      <c r="B21" s="452" t="s">
        <v>103</v>
      </c>
      <c r="C21" s="388" t="s">
        <v>20</v>
      </c>
      <c r="D21" s="453">
        <v>0</v>
      </c>
      <c r="E21" s="453">
        <v>0</v>
      </c>
      <c r="F21" s="453">
        <v>0</v>
      </c>
      <c r="G21" s="453">
        <v>0</v>
      </c>
      <c r="H21" s="453">
        <v>0</v>
      </c>
      <c r="I21" s="419">
        <v>0</v>
      </c>
      <c r="J21" s="420">
        <v>0</v>
      </c>
    </row>
    <row r="22" spans="1:10" s="276" customFormat="1">
      <c r="B22" s="402" t="s">
        <v>697</v>
      </c>
      <c r="C22" s="396" t="s">
        <v>20</v>
      </c>
      <c r="D22" s="431">
        <v>4.0922972421648911</v>
      </c>
      <c r="E22" s="431">
        <v>7.6012650256452012</v>
      </c>
      <c r="F22" s="431">
        <v>9.6759282694415329</v>
      </c>
      <c r="G22" s="431">
        <v>6.408165000000011</v>
      </c>
      <c r="H22" s="431">
        <v>12.337736096410476</v>
      </c>
      <c r="I22" s="419">
        <v>21.369490537251625</v>
      </c>
      <c r="J22" s="420">
        <v>40.115391633662114</v>
      </c>
    </row>
    <row r="23" spans="1:10" s="276" customFormat="1"/>
    <row r="24" spans="1:10" s="455" customFormat="1" ht="14.25" customHeight="1">
      <c r="A24" s="454"/>
    </row>
    <row r="25" spans="1:10" s="276" customFormat="1">
      <c r="A25" s="456"/>
      <c r="B25" s="457" t="s">
        <v>698</v>
      </c>
      <c r="C25" s="458"/>
      <c r="D25" s="458"/>
      <c r="E25" s="458"/>
      <c r="F25" s="458"/>
      <c r="G25" s="458"/>
      <c r="H25" s="458"/>
      <c r="I25" s="458"/>
      <c r="J25" s="458"/>
    </row>
    <row r="26" spans="1:10" s="276" customFormat="1">
      <c r="A26" s="459" t="s">
        <v>539</v>
      </c>
      <c r="B26" s="329"/>
      <c r="C26" s="329"/>
      <c r="D26" s="329"/>
      <c r="E26" s="329"/>
      <c r="F26" s="329"/>
      <c r="G26" s="329"/>
      <c r="H26" s="329"/>
      <c r="I26" s="329"/>
      <c r="J26" s="329"/>
    </row>
    <row r="27" spans="1:10" s="276" customFormat="1">
      <c r="A27" s="459" t="s">
        <v>540</v>
      </c>
      <c r="B27" s="853"/>
      <c r="C27" s="853"/>
      <c r="D27" s="853"/>
      <c r="E27" s="853"/>
      <c r="F27" s="853"/>
      <c r="G27" s="853"/>
      <c r="H27" s="853"/>
      <c r="I27" s="853"/>
      <c r="J27" s="853"/>
    </row>
    <row r="28" spans="1:10" s="276" customFormat="1">
      <c r="A28" s="459" t="s">
        <v>541</v>
      </c>
      <c r="B28" s="853"/>
      <c r="C28" s="853"/>
      <c r="D28" s="853"/>
      <c r="E28" s="853"/>
      <c r="F28" s="853"/>
      <c r="G28" s="853"/>
      <c r="H28" s="853"/>
      <c r="I28" s="853"/>
      <c r="J28" s="853"/>
    </row>
    <row r="29" spans="1:10" s="276" customFormat="1">
      <c r="A29" s="459" t="s">
        <v>542</v>
      </c>
      <c r="B29" s="853"/>
      <c r="C29" s="853"/>
      <c r="D29" s="853"/>
      <c r="E29" s="853"/>
      <c r="F29" s="853"/>
      <c r="G29" s="853"/>
      <c r="H29" s="853"/>
      <c r="I29" s="853"/>
      <c r="J29" s="853"/>
    </row>
    <row r="30" spans="1:10" s="276" customFormat="1">
      <c r="A30" s="459" t="s">
        <v>543</v>
      </c>
      <c r="B30" s="853"/>
      <c r="C30" s="853"/>
      <c r="D30" s="853"/>
      <c r="E30" s="853"/>
      <c r="F30" s="853"/>
      <c r="G30" s="853"/>
      <c r="H30" s="853"/>
      <c r="I30" s="853"/>
      <c r="J30" s="853"/>
    </row>
    <row r="31" spans="1:10" s="276" customFormat="1">
      <c r="A31" s="459" t="s">
        <v>544</v>
      </c>
      <c r="B31" s="853"/>
      <c r="C31" s="853"/>
      <c r="D31" s="853"/>
      <c r="E31" s="853"/>
      <c r="F31" s="853"/>
      <c r="G31" s="853"/>
      <c r="H31" s="853"/>
      <c r="I31" s="853"/>
      <c r="J31" s="853"/>
    </row>
    <row r="32" spans="1:10" s="276" customFormat="1">
      <c r="A32" s="459" t="s">
        <v>545</v>
      </c>
      <c r="B32" s="329"/>
      <c r="C32" s="329"/>
      <c r="D32" s="329"/>
      <c r="E32" s="329"/>
      <c r="F32" s="329"/>
      <c r="G32" s="329"/>
      <c r="H32" s="329"/>
      <c r="I32" s="329"/>
      <c r="J32" s="329"/>
    </row>
    <row r="33" spans="1:11" s="276" customFormat="1">
      <c r="A33" s="459" t="s">
        <v>546</v>
      </c>
      <c r="B33" s="329"/>
      <c r="C33" s="329"/>
      <c r="D33" s="329"/>
      <c r="E33" s="329"/>
      <c r="F33" s="329"/>
      <c r="G33" s="329"/>
      <c r="H33" s="329"/>
      <c r="I33" s="329"/>
      <c r="J33" s="329"/>
    </row>
    <row r="34" spans="1:11" s="276" customFormat="1">
      <c r="A34" s="459" t="s">
        <v>547</v>
      </c>
      <c r="B34" s="853"/>
      <c r="C34" s="853"/>
      <c r="D34" s="853"/>
      <c r="E34" s="853"/>
      <c r="F34" s="853"/>
      <c r="G34" s="853"/>
      <c r="H34" s="853"/>
      <c r="I34" s="853"/>
      <c r="J34" s="853"/>
    </row>
    <row r="35" spans="1:11" s="276" customFormat="1">
      <c r="A35" s="282"/>
      <c r="C35" s="388"/>
      <c r="D35" s="388"/>
      <c r="E35" s="388"/>
      <c r="F35" s="388"/>
      <c r="G35" s="388"/>
      <c r="H35" s="388"/>
      <c r="I35" s="388"/>
      <c r="J35" s="388"/>
    </row>
    <row r="36" spans="1:11" s="276" customFormat="1" ht="21">
      <c r="B36" s="450" t="s">
        <v>699</v>
      </c>
      <c r="C36" s="319"/>
      <c r="D36" s="320"/>
      <c r="E36" s="320"/>
      <c r="F36" s="320"/>
      <c r="G36" s="320"/>
      <c r="H36" s="320"/>
      <c r="I36" s="320"/>
      <c r="J36" s="320"/>
      <c r="K36" s="320"/>
    </row>
    <row r="37" spans="1:11" s="276" customFormat="1">
      <c r="A37" s="402"/>
      <c r="C37" s="29"/>
    </row>
    <row r="38" spans="1:11">
      <c r="B38" s="460" t="s">
        <v>700</v>
      </c>
    </row>
    <row r="39" spans="1:11">
      <c r="B39" s="402"/>
    </row>
    <row r="40" spans="1:11" s="276" customFormat="1">
      <c r="A40" s="387" t="s">
        <v>547</v>
      </c>
      <c r="B40" s="402" t="s">
        <v>122</v>
      </c>
      <c r="C40" s="38" t="s">
        <v>701</v>
      </c>
      <c r="D40" s="414"/>
      <c r="E40" s="414"/>
      <c r="F40" s="414"/>
      <c r="G40" s="414"/>
      <c r="H40" s="414"/>
    </row>
    <row r="41" spans="1:11" s="276" customFormat="1">
      <c r="B41" s="316" t="s">
        <v>702</v>
      </c>
      <c r="C41" s="388" t="s">
        <v>20</v>
      </c>
      <c r="D41" s="324">
        <v>7.8688423294344736E-2</v>
      </c>
      <c r="E41" s="324">
        <v>0.92604130218589942</v>
      </c>
      <c r="F41" s="324">
        <v>1.2249027945942939</v>
      </c>
      <c r="G41" s="324">
        <v>0</v>
      </c>
      <c r="H41" s="324">
        <v>0</v>
      </c>
      <c r="I41" s="419">
        <v>2.2296325200745377</v>
      </c>
      <c r="J41" s="420">
        <v>2.2296325200745377</v>
      </c>
      <c r="K41" s="276" t="s">
        <v>703</v>
      </c>
    </row>
    <row r="42" spans="1:11" s="276" customFormat="1">
      <c r="B42" s="316" t="s">
        <v>704</v>
      </c>
      <c r="C42" s="388" t="s">
        <v>20</v>
      </c>
      <c r="D42" s="461">
        <v>0</v>
      </c>
      <c r="E42" s="389">
        <v>0</v>
      </c>
      <c r="F42" s="389">
        <v>0</v>
      </c>
      <c r="G42" s="389">
        <v>0</v>
      </c>
      <c r="H42" s="389">
        <v>0</v>
      </c>
      <c r="I42" s="419">
        <v>0</v>
      </c>
      <c r="J42" s="420">
        <v>0</v>
      </c>
    </row>
    <row r="43" spans="1:11" s="276" customFormat="1">
      <c r="B43" s="316" t="s">
        <v>705</v>
      </c>
      <c r="C43" s="388" t="s">
        <v>20</v>
      </c>
      <c r="D43" s="328">
        <v>7.8688423294344736E-3</v>
      </c>
      <c r="E43" s="328">
        <v>9.2604130218589945E-2</v>
      </c>
      <c r="F43" s="328">
        <v>0.12249027945942939</v>
      </c>
      <c r="G43" s="328">
        <v>0</v>
      </c>
      <c r="H43" s="328">
        <v>0</v>
      </c>
      <c r="I43" s="419">
        <v>0.22296325200745382</v>
      </c>
      <c r="J43" s="420">
        <v>0.22296325200745382</v>
      </c>
    </row>
    <row r="44" spans="1:11" s="402" customFormat="1">
      <c r="B44" s="276" t="s">
        <v>706</v>
      </c>
      <c r="C44" s="388" t="s">
        <v>20</v>
      </c>
      <c r="D44" s="431">
        <v>7.0819580964910256E-2</v>
      </c>
      <c r="E44" s="468">
        <v>0.83343717196730949</v>
      </c>
      <c r="F44" s="468">
        <v>1.1024125151348645</v>
      </c>
      <c r="G44" s="468">
        <v>0</v>
      </c>
      <c r="H44" s="468">
        <v>0</v>
      </c>
      <c r="I44" s="419">
        <v>2.0066692680670841</v>
      </c>
      <c r="J44" s="420">
        <v>2.0066692680670841</v>
      </c>
      <c r="K44" s="276"/>
    </row>
    <row r="45" spans="1:11" s="276" customFormat="1">
      <c r="A45" s="400"/>
      <c r="B45" s="402" t="s">
        <v>707</v>
      </c>
      <c r="C45" s="388" t="s">
        <v>20</v>
      </c>
      <c r="D45" s="469">
        <v>7.8688423294344736E-3</v>
      </c>
      <c r="E45" s="469">
        <v>9.2604130218589945E-2</v>
      </c>
      <c r="F45" s="469">
        <v>0.12249027945942939</v>
      </c>
      <c r="G45" s="469">
        <v>0</v>
      </c>
      <c r="H45" s="469">
        <v>0</v>
      </c>
      <c r="I45" s="419">
        <v>0.22296325200745382</v>
      </c>
      <c r="J45" s="420">
        <v>0.22296325200745382</v>
      </c>
    </row>
    <row r="46" spans="1:11" s="276" customFormat="1">
      <c r="A46" s="400"/>
      <c r="B46" s="402"/>
      <c r="C46" s="388"/>
      <c r="D46" s="462"/>
      <c r="E46" s="462"/>
      <c r="F46" s="462"/>
      <c r="G46" s="462"/>
      <c r="H46" s="462"/>
    </row>
    <row r="47" spans="1:11" s="276" customFormat="1">
      <c r="A47" s="387" t="s">
        <v>548</v>
      </c>
      <c r="B47" s="402" t="s">
        <v>708</v>
      </c>
      <c r="C47" s="388" t="s">
        <v>709</v>
      </c>
      <c r="D47" s="462"/>
      <c r="E47" s="462"/>
      <c r="F47" s="462"/>
      <c r="G47" s="462"/>
      <c r="H47" s="462"/>
    </row>
    <row r="48" spans="1:11" s="276" customFormat="1" ht="14.25">
      <c r="A48" s="400"/>
      <c r="B48" s="316" t="s">
        <v>710</v>
      </c>
      <c r="C48" s="388" t="s">
        <v>20</v>
      </c>
      <c r="D48" s="324">
        <v>0.93376716759334188</v>
      </c>
      <c r="E48" s="463"/>
      <c r="F48" s="463"/>
      <c r="G48" s="463"/>
      <c r="H48" s="463"/>
      <c r="K48" s="276" t="s">
        <v>703</v>
      </c>
    </row>
    <row r="49" spans="1:11" s="276" customFormat="1" ht="14.25">
      <c r="A49" s="400"/>
      <c r="B49" s="316" t="s">
        <v>704</v>
      </c>
      <c r="C49" s="388" t="s">
        <v>20</v>
      </c>
      <c r="D49" s="461">
        <v>0</v>
      </c>
      <c r="E49" s="463"/>
      <c r="F49" s="463"/>
      <c r="G49" s="463"/>
      <c r="H49" s="463"/>
    </row>
    <row r="50" spans="1:11" s="276" customFormat="1" ht="14.25">
      <c r="A50" s="400"/>
      <c r="B50" s="316" t="s">
        <v>705</v>
      </c>
      <c r="C50" s="388" t="s">
        <v>20</v>
      </c>
      <c r="D50" s="328">
        <v>0</v>
      </c>
      <c r="E50" s="463"/>
      <c r="F50" s="463"/>
      <c r="G50" s="463"/>
      <c r="H50" s="463"/>
    </row>
    <row r="51" spans="1:11" s="276" customFormat="1" ht="14.25">
      <c r="A51" s="400"/>
      <c r="B51" s="276" t="s">
        <v>711</v>
      </c>
      <c r="C51" s="388" t="s">
        <v>20</v>
      </c>
      <c r="D51" s="431">
        <v>0.93376716759334188</v>
      </c>
      <c r="E51" s="463"/>
      <c r="F51" s="463"/>
      <c r="G51" s="463"/>
      <c r="H51" s="463"/>
    </row>
    <row r="52" spans="1:11" ht="14.25">
      <c r="A52" s="464"/>
      <c r="B52" s="402" t="s">
        <v>712</v>
      </c>
      <c r="C52" s="388" t="s">
        <v>20</v>
      </c>
      <c r="D52" s="468">
        <v>0</v>
      </c>
      <c r="E52" s="463"/>
      <c r="F52" s="463"/>
      <c r="G52" s="463"/>
      <c r="H52" s="463"/>
      <c r="K52" s="276"/>
    </row>
    <row r="53" spans="1:11">
      <c r="B53" s="402"/>
      <c r="C53" s="388"/>
      <c r="D53" s="388"/>
      <c r="E53" s="388"/>
      <c r="F53" s="388"/>
      <c r="G53" s="388"/>
      <c r="H53" s="388"/>
      <c r="K53" s="388"/>
    </row>
    <row r="54" spans="1:11">
      <c r="A54" s="387" t="s">
        <v>549</v>
      </c>
      <c r="B54" s="402" t="s">
        <v>713</v>
      </c>
      <c r="C54" s="388" t="s">
        <v>714</v>
      </c>
      <c r="D54" s="462"/>
      <c r="E54" s="462"/>
      <c r="F54" s="462"/>
      <c r="G54" s="462"/>
      <c r="H54" s="462"/>
      <c r="K54" s="276"/>
    </row>
    <row r="55" spans="1:11">
      <c r="A55" s="400"/>
      <c r="B55" s="316" t="s">
        <v>715</v>
      </c>
      <c r="C55" s="388" t="s">
        <v>20</v>
      </c>
      <c r="D55" s="324">
        <v>0.10437470725995315</v>
      </c>
      <c r="E55" s="324">
        <v>0.10492880010986196</v>
      </c>
      <c r="F55" s="324">
        <v>0.26708995247666001</v>
      </c>
      <c r="G55" s="324">
        <v>0</v>
      </c>
      <c r="H55" s="324">
        <v>0</v>
      </c>
      <c r="I55" s="419">
        <v>0.47639345984647513</v>
      </c>
      <c r="J55" s="420">
        <v>0.47639345984647513</v>
      </c>
      <c r="K55" s="276" t="s">
        <v>703</v>
      </c>
    </row>
    <row r="56" spans="1:11">
      <c r="A56" s="400"/>
      <c r="B56" s="316" t="s">
        <v>716</v>
      </c>
      <c r="C56" s="388" t="s">
        <v>20</v>
      </c>
      <c r="D56" s="461">
        <v>0</v>
      </c>
      <c r="E56" s="389">
        <v>0</v>
      </c>
      <c r="F56" s="389">
        <v>0</v>
      </c>
      <c r="G56" s="389">
        <v>0</v>
      </c>
      <c r="H56" s="389">
        <v>0</v>
      </c>
      <c r="I56" s="419">
        <v>0</v>
      </c>
      <c r="J56" s="420">
        <v>0</v>
      </c>
    </row>
    <row r="57" spans="1:11">
      <c r="A57" s="400"/>
      <c r="B57" s="316" t="s">
        <v>705</v>
      </c>
      <c r="C57" s="388" t="s">
        <v>20</v>
      </c>
      <c r="D57" s="328">
        <v>1.0437470725995317E-2</v>
      </c>
      <c r="E57" s="328">
        <v>1.0492880010986196E-2</v>
      </c>
      <c r="F57" s="328">
        <v>2.6708995247666002E-2</v>
      </c>
      <c r="G57" s="328">
        <v>0</v>
      </c>
      <c r="H57" s="328">
        <v>0</v>
      </c>
      <c r="I57" s="419">
        <v>4.7639345984647516E-2</v>
      </c>
      <c r="J57" s="420">
        <v>4.7639345984647516E-2</v>
      </c>
    </row>
    <row r="58" spans="1:11">
      <c r="A58" s="400"/>
      <c r="B58" s="276" t="s">
        <v>717</v>
      </c>
      <c r="C58" s="388" t="s">
        <v>20</v>
      </c>
      <c r="D58" s="431">
        <v>9.393723653395783E-2</v>
      </c>
      <c r="E58" s="468">
        <v>9.4435920098875761E-2</v>
      </c>
      <c r="F58" s="468">
        <v>0.240380957228994</v>
      </c>
      <c r="G58" s="468">
        <v>0</v>
      </c>
      <c r="H58" s="468">
        <v>0</v>
      </c>
      <c r="I58" s="419">
        <v>0.4287541138618276</v>
      </c>
      <c r="J58" s="420">
        <v>0.4287541138618276</v>
      </c>
    </row>
    <row r="59" spans="1:11">
      <c r="A59" s="464"/>
      <c r="B59" s="402" t="s">
        <v>718</v>
      </c>
      <c r="C59" s="388" t="s">
        <v>20</v>
      </c>
      <c r="D59" s="468">
        <v>1.0437470725995317E-2</v>
      </c>
      <c r="E59" s="468">
        <v>1.0492880010986196E-2</v>
      </c>
      <c r="F59" s="468">
        <v>2.6708995247666002E-2</v>
      </c>
      <c r="G59" s="468">
        <v>0</v>
      </c>
      <c r="H59" s="468">
        <v>0</v>
      </c>
      <c r="I59" s="419">
        <v>4.7639345984647516E-2</v>
      </c>
      <c r="J59" s="420">
        <v>4.7639345984647516E-2</v>
      </c>
    </row>
    <row r="60" spans="1:11">
      <c r="B60" s="402"/>
      <c r="C60" s="388"/>
      <c r="D60" s="388"/>
      <c r="E60" s="388"/>
      <c r="F60" s="388"/>
      <c r="G60" s="388"/>
      <c r="H60" s="388"/>
      <c r="I60" s="388"/>
    </row>
    <row r="61" spans="1:11">
      <c r="B61" s="402"/>
      <c r="C61" s="388"/>
      <c r="D61" s="388"/>
      <c r="E61" s="388"/>
      <c r="F61" s="388"/>
      <c r="G61" s="388"/>
      <c r="H61" s="388"/>
      <c r="I61" s="388"/>
    </row>
    <row r="62" spans="1:11" s="276" customFormat="1">
      <c r="B62" s="460" t="s">
        <v>719</v>
      </c>
      <c r="C62" s="29"/>
    </row>
    <row r="63" spans="1:11" s="276" customFormat="1" ht="15">
      <c r="B63" s="465" t="s">
        <v>720</v>
      </c>
      <c r="C63" s="466"/>
      <c r="D63" s="465"/>
      <c r="E63" s="465"/>
      <c r="F63" s="465"/>
      <c r="G63" s="465"/>
      <c r="H63" s="465"/>
      <c r="I63" s="465"/>
      <c r="J63" s="465"/>
      <c r="K63" s="465"/>
    </row>
    <row r="64" spans="1:11" s="276" customFormat="1">
      <c r="B64" s="738" t="s">
        <v>721</v>
      </c>
      <c r="C64" s="29"/>
    </row>
    <row r="65" spans="1:13" s="276" customFormat="1" ht="19.149999999999999" customHeight="1">
      <c r="A65" s="282"/>
      <c r="B65" s="451" t="s">
        <v>722</v>
      </c>
    </row>
    <row r="66" spans="1:13" s="276" customFormat="1" ht="14.65" customHeight="1">
      <c r="A66" s="282" t="s">
        <v>550</v>
      </c>
      <c r="B66" s="467" t="s">
        <v>982</v>
      </c>
      <c r="C66" s="388" t="s">
        <v>20</v>
      </c>
      <c r="D66" s="453">
        <v>0</v>
      </c>
      <c r="E66" s="453">
        <v>0</v>
      </c>
      <c r="F66" s="453">
        <v>0</v>
      </c>
      <c r="G66" s="453">
        <v>0</v>
      </c>
      <c r="H66" s="453">
        <v>0</v>
      </c>
      <c r="I66" s="419">
        <v>0</v>
      </c>
      <c r="J66" s="420">
        <v>0</v>
      </c>
    </row>
    <row r="67" spans="1:13" s="276" customFormat="1" ht="14.65" customHeight="1">
      <c r="A67" s="282" t="s">
        <v>551</v>
      </c>
      <c r="B67" s="467" t="s">
        <v>982</v>
      </c>
      <c r="C67" s="388" t="s">
        <v>20</v>
      </c>
      <c r="D67" s="453">
        <v>0</v>
      </c>
      <c r="E67" s="453">
        <v>0</v>
      </c>
      <c r="F67" s="453">
        <v>0</v>
      </c>
      <c r="G67" s="453">
        <v>0</v>
      </c>
      <c r="H67" s="453">
        <v>0</v>
      </c>
      <c r="I67" s="419">
        <v>0</v>
      </c>
      <c r="J67" s="420">
        <v>0</v>
      </c>
    </row>
    <row r="68" spans="1:13" s="276" customFormat="1" ht="14.65" customHeight="1">
      <c r="A68" s="282" t="s">
        <v>552</v>
      </c>
      <c r="B68" s="467" t="s">
        <v>982</v>
      </c>
      <c r="C68" s="388" t="s">
        <v>20</v>
      </c>
      <c r="D68" s="453">
        <v>0</v>
      </c>
      <c r="E68" s="453">
        <v>0</v>
      </c>
      <c r="F68" s="453">
        <v>0</v>
      </c>
      <c r="G68" s="453">
        <v>0</v>
      </c>
      <c r="H68" s="453">
        <v>0</v>
      </c>
      <c r="I68" s="419">
        <v>0</v>
      </c>
      <c r="J68" s="420">
        <v>0</v>
      </c>
    </row>
    <row r="69" spans="1:13" s="276" customFormat="1" ht="14.65" customHeight="1">
      <c r="A69" s="282" t="s">
        <v>553</v>
      </c>
      <c r="B69" s="467" t="s">
        <v>982</v>
      </c>
      <c r="C69" s="388" t="s">
        <v>20</v>
      </c>
      <c r="D69" s="453">
        <v>0</v>
      </c>
      <c r="E69" s="453">
        <v>0</v>
      </c>
      <c r="F69" s="453">
        <v>0</v>
      </c>
      <c r="G69" s="453">
        <v>0</v>
      </c>
      <c r="H69" s="453">
        <v>0</v>
      </c>
      <c r="I69" s="419">
        <v>0</v>
      </c>
      <c r="J69" s="420">
        <v>0</v>
      </c>
    </row>
    <row r="70" spans="1:13" s="276" customFormat="1" ht="14.65" customHeight="1">
      <c r="A70" s="282" t="s">
        <v>554</v>
      </c>
      <c r="B70" s="467" t="s">
        <v>982</v>
      </c>
      <c r="C70" s="388" t="s">
        <v>20</v>
      </c>
      <c r="D70" s="453">
        <v>0</v>
      </c>
      <c r="E70" s="453">
        <v>0</v>
      </c>
      <c r="F70" s="453">
        <v>0</v>
      </c>
      <c r="G70" s="453">
        <v>0</v>
      </c>
      <c r="H70" s="453">
        <v>0</v>
      </c>
      <c r="I70" s="419">
        <v>0</v>
      </c>
      <c r="J70" s="420">
        <v>0</v>
      </c>
    </row>
    <row r="71" spans="1:13" s="276" customFormat="1" ht="14.65" customHeight="1">
      <c r="B71" s="402"/>
      <c r="C71" s="396" t="s">
        <v>20</v>
      </c>
      <c r="D71" s="431">
        <v>0</v>
      </c>
      <c r="E71" s="431">
        <v>0</v>
      </c>
      <c r="F71" s="431">
        <v>0</v>
      </c>
      <c r="G71" s="431">
        <v>0</v>
      </c>
      <c r="H71" s="431">
        <v>0</v>
      </c>
      <c r="I71" s="419">
        <v>0</v>
      </c>
      <c r="J71" s="420">
        <v>0</v>
      </c>
    </row>
    <row r="72" spans="1:13" s="276" customFormat="1" ht="14.65" customHeight="1">
      <c r="B72" s="402"/>
      <c r="C72" s="396"/>
      <c r="D72" s="396"/>
      <c r="E72" s="396"/>
      <c r="F72" s="396"/>
      <c r="G72" s="396"/>
      <c r="H72" s="396"/>
      <c r="I72" s="396"/>
    </row>
    <row r="73" spans="1:13" s="455" customFormat="1" ht="14.25" customHeight="1">
      <c r="A73" s="454"/>
      <c r="M73" s="276"/>
    </row>
    <row r="74" spans="1:13" s="276" customFormat="1">
      <c r="A74" s="456"/>
      <c r="B74" s="457" t="s">
        <v>698</v>
      </c>
      <c r="C74" s="458"/>
      <c r="D74" s="458"/>
      <c r="E74" s="458"/>
      <c r="F74" s="458"/>
      <c r="G74" s="458"/>
      <c r="H74" s="458"/>
      <c r="I74" s="458"/>
      <c r="J74" s="458"/>
    </row>
    <row r="75" spans="1:13" s="276" customFormat="1">
      <c r="A75" s="459" t="s">
        <v>547</v>
      </c>
      <c r="B75" s="457">
        <v>0</v>
      </c>
      <c r="C75" s="458"/>
      <c r="D75" s="458"/>
      <c r="E75" s="458"/>
      <c r="F75" s="458"/>
      <c r="G75" s="458"/>
      <c r="H75" s="458"/>
      <c r="I75" s="458"/>
      <c r="J75" s="458"/>
    </row>
    <row r="76" spans="1:13" s="276" customFormat="1">
      <c r="A76" s="459" t="s">
        <v>548</v>
      </c>
      <c r="B76" s="457">
        <v>0</v>
      </c>
      <c r="C76" s="458"/>
      <c r="D76" s="458"/>
      <c r="E76" s="458"/>
      <c r="F76" s="458"/>
      <c r="G76" s="458"/>
      <c r="H76" s="458"/>
      <c r="I76" s="458"/>
      <c r="J76" s="458"/>
    </row>
    <row r="77" spans="1:13" s="276" customFormat="1">
      <c r="A77" s="459" t="s">
        <v>549</v>
      </c>
      <c r="B77" s="853">
        <v>0</v>
      </c>
      <c r="C77" s="853"/>
      <c r="D77" s="853"/>
      <c r="E77" s="853"/>
      <c r="F77" s="853"/>
      <c r="G77" s="853"/>
      <c r="H77" s="853"/>
      <c r="I77" s="853"/>
      <c r="J77" s="853"/>
    </row>
    <row r="78" spans="1:13" s="276" customFormat="1">
      <c r="A78" s="459" t="s">
        <v>550</v>
      </c>
      <c r="B78" s="853">
        <v>0</v>
      </c>
      <c r="C78" s="853"/>
      <c r="D78" s="853"/>
      <c r="E78" s="853"/>
      <c r="F78" s="853"/>
      <c r="G78" s="853"/>
      <c r="H78" s="853"/>
      <c r="I78" s="853"/>
      <c r="J78" s="853"/>
    </row>
    <row r="79" spans="1:13" s="276" customFormat="1">
      <c r="A79" s="459" t="s">
        <v>551</v>
      </c>
      <c r="B79" s="853">
        <v>0</v>
      </c>
      <c r="C79" s="853"/>
      <c r="D79" s="853"/>
      <c r="E79" s="853"/>
      <c r="F79" s="853"/>
      <c r="G79" s="853"/>
      <c r="H79" s="853"/>
      <c r="I79" s="853"/>
      <c r="J79" s="853"/>
    </row>
    <row r="80" spans="1:13" s="276" customFormat="1">
      <c r="A80" s="459" t="s">
        <v>552</v>
      </c>
      <c r="B80" s="853">
        <v>0</v>
      </c>
      <c r="C80" s="853"/>
      <c r="D80" s="853"/>
      <c r="E80" s="853"/>
      <c r="F80" s="853"/>
      <c r="G80" s="853"/>
      <c r="H80" s="853"/>
      <c r="I80" s="853"/>
      <c r="J80" s="853"/>
    </row>
    <row r="81" spans="1:10" s="276" customFormat="1">
      <c r="A81" s="459" t="s">
        <v>553</v>
      </c>
      <c r="B81" s="329">
        <v>0</v>
      </c>
      <c r="C81" s="329"/>
      <c r="D81" s="329"/>
      <c r="E81" s="329"/>
      <c r="F81" s="329"/>
      <c r="G81" s="329"/>
      <c r="H81" s="329"/>
      <c r="I81" s="329"/>
      <c r="J81" s="329"/>
    </row>
    <row r="82" spans="1:10" s="276" customFormat="1">
      <c r="A82" s="459" t="s">
        <v>554</v>
      </c>
      <c r="B82" s="853">
        <v>0</v>
      </c>
      <c r="C82" s="853"/>
      <c r="D82" s="853"/>
      <c r="E82" s="853"/>
      <c r="F82" s="853"/>
      <c r="G82" s="853"/>
      <c r="H82" s="853"/>
      <c r="I82" s="853"/>
      <c r="J82" s="853"/>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4" priority="1">
      <formula>AND(D$5="Actuals",E$5="Forecast")</formula>
    </cfRule>
  </conditionalFormatting>
  <conditionalFormatting sqref="H5:H6">
    <cfRule type="expression" dxfId="33" priority="237">
      <formula>AND(H$5="Actuals",#REF!="Forecast")</formula>
    </cfRule>
  </conditionalFormatting>
  <conditionalFormatting sqref="I5 D5:G6">
    <cfRule type="expression" dxfId="32"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topLeftCell="A2" zoomScale="85" zoomScaleNormal="85" workbookViewId="0">
      <selection sqref="A1:XFD1048576"/>
    </sheetView>
  </sheetViews>
  <sheetFormatPr defaultColWidth="0" defaultRowHeight="12.75" zeroHeight="1"/>
  <cols>
    <col min="1" max="1" width="8.375" style="96" customWidth="1"/>
    <col min="2" max="2" width="74.875" style="96" customWidth="1"/>
    <col min="3" max="3" width="14.125" style="96" customWidth="1"/>
    <col min="4" max="8" width="11.125" style="96" customWidth="1"/>
    <col min="9" max="10" width="12.875" style="96" customWidth="1"/>
    <col min="11" max="11" width="5" style="96" customWidth="1"/>
    <col min="12" max="23" width="9.25" style="96" customWidth="1"/>
    <col min="24" max="27" width="9" style="96" hidden="1" customWidth="1"/>
    <col min="28" max="16384" width="9" style="96" hidden="1"/>
  </cols>
  <sheetData>
    <row r="1" spans="1:27" ht="20.25">
      <c r="A1" s="728" t="s">
        <v>266</v>
      </c>
      <c r="B1" s="765"/>
      <c r="C1" s="760"/>
      <c r="D1" s="760"/>
      <c r="E1" s="760"/>
      <c r="F1" s="760"/>
      <c r="G1" s="760"/>
      <c r="H1" s="760"/>
      <c r="I1" s="761"/>
      <c r="J1" s="761"/>
      <c r="K1" s="377"/>
    </row>
    <row r="2" spans="1:27" ht="20.25">
      <c r="A2" s="729" t="s">
        <v>4</v>
      </c>
      <c r="B2" s="268"/>
      <c r="C2" s="269"/>
      <c r="D2" s="269"/>
      <c r="E2" s="269"/>
      <c r="F2" s="269"/>
      <c r="G2" s="269"/>
      <c r="H2" s="269"/>
      <c r="I2" s="270"/>
      <c r="J2" s="270"/>
      <c r="K2" s="271"/>
    </row>
    <row r="3" spans="1:27" ht="20.25">
      <c r="A3" s="732">
        <v>2026</v>
      </c>
      <c r="B3" s="733" t="s">
        <v>982</v>
      </c>
      <c r="C3" s="470"/>
      <c r="D3" s="272"/>
      <c r="E3" s="272"/>
      <c r="F3" s="272"/>
      <c r="G3" s="272"/>
      <c r="H3" s="272"/>
      <c r="I3" s="273"/>
      <c r="J3" s="273"/>
      <c r="K3" s="274"/>
    </row>
    <row r="4" spans="1:27" ht="12.75" customHeight="1">
      <c r="A4" s="471"/>
      <c r="B4" s="471"/>
      <c r="C4" s="471"/>
      <c r="D4" s="471"/>
      <c r="E4" s="471"/>
      <c r="F4" s="471"/>
      <c r="G4" s="471"/>
      <c r="H4" s="471"/>
      <c r="I4" s="472"/>
    </row>
    <row r="5" spans="1:27">
      <c r="A5" s="276"/>
      <c r="B5" s="400"/>
      <c r="C5" s="400"/>
      <c r="D5" s="275" t="s">
        <v>983</v>
      </c>
      <c r="E5" s="275" t="s">
        <v>983</v>
      </c>
      <c r="F5" s="275" t="s">
        <v>983</v>
      </c>
      <c r="G5" s="275" t="s">
        <v>984</v>
      </c>
      <c r="H5" s="275" t="s">
        <v>984</v>
      </c>
      <c r="I5" s="275" t="s">
        <v>984</v>
      </c>
      <c r="J5" s="276"/>
      <c r="K5" s="276"/>
      <c r="L5" s="276"/>
      <c r="M5" s="276"/>
      <c r="N5" s="276"/>
      <c r="O5" s="276"/>
      <c r="P5" s="276"/>
      <c r="Q5" s="276"/>
      <c r="R5" s="276"/>
      <c r="S5" s="276"/>
      <c r="T5" s="276"/>
      <c r="U5" s="276"/>
      <c r="V5" s="276"/>
      <c r="W5" s="276"/>
      <c r="X5" s="276"/>
      <c r="Y5" s="276"/>
      <c r="Z5" s="276"/>
      <c r="AA5" s="276"/>
    </row>
    <row r="6" spans="1:27" ht="25.5">
      <c r="A6" s="276"/>
      <c r="B6" s="276"/>
      <c r="C6" s="276"/>
      <c r="D6" s="378">
        <v>2024</v>
      </c>
      <c r="E6" s="379">
        <v>2025</v>
      </c>
      <c r="F6" s="379">
        <v>2026</v>
      </c>
      <c r="G6" s="379">
        <v>2027</v>
      </c>
      <c r="H6" s="473">
        <v>2028</v>
      </c>
      <c r="I6" s="474" t="s">
        <v>985</v>
      </c>
      <c r="J6" s="475" t="s">
        <v>535</v>
      </c>
      <c r="K6" s="276"/>
      <c r="L6" s="276"/>
      <c r="M6" s="276"/>
      <c r="N6" s="276"/>
      <c r="O6" s="276"/>
      <c r="P6" s="276"/>
      <c r="Q6" s="276"/>
      <c r="R6" s="276"/>
      <c r="S6" s="276"/>
      <c r="T6" s="276"/>
      <c r="U6" s="276"/>
      <c r="V6" s="276"/>
      <c r="W6" s="276"/>
      <c r="X6" s="276"/>
      <c r="Y6" s="276"/>
      <c r="Z6" s="276"/>
      <c r="AA6" s="276"/>
    </row>
    <row r="7" spans="1:27">
      <c r="A7" s="276"/>
      <c r="B7" s="276"/>
      <c r="C7" s="276"/>
      <c r="D7" s="378" t="s">
        <v>986</v>
      </c>
      <c r="E7" s="378" t="s">
        <v>987</v>
      </c>
      <c r="F7" s="378" t="s">
        <v>988</v>
      </c>
      <c r="G7" s="378" t="s">
        <v>989</v>
      </c>
      <c r="H7" s="476" t="s">
        <v>990</v>
      </c>
      <c r="I7" s="276"/>
      <c r="J7" s="276"/>
      <c r="K7" s="276"/>
      <c r="L7" s="276"/>
      <c r="M7" s="276"/>
      <c r="N7" s="276"/>
      <c r="O7" s="276"/>
      <c r="P7" s="276"/>
      <c r="Q7" s="276"/>
      <c r="R7" s="276"/>
      <c r="S7" s="276"/>
      <c r="T7" s="276"/>
      <c r="U7" s="276"/>
      <c r="V7" s="276"/>
      <c r="W7" s="276"/>
      <c r="X7" s="276"/>
      <c r="Y7" s="276"/>
      <c r="Z7" s="276"/>
      <c r="AA7" s="276"/>
    </row>
    <row r="8" spans="1:27">
      <c r="A8" s="276"/>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row>
    <row r="9" spans="1:27">
      <c r="B9" s="477" t="s">
        <v>753</v>
      </c>
      <c r="C9" s="29" t="s">
        <v>575</v>
      </c>
      <c r="D9" s="505">
        <v>80.859410512025931</v>
      </c>
      <c r="E9" s="505">
        <v>83.824359119459217</v>
      </c>
      <c r="F9" s="505">
        <v>87.956832334722975</v>
      </c>
      <c r="G9" s="505">
        <v>77.396086406409879</v>
      </c>
      <c r="H9" s="505">
        <v>69.070248202816614</v>
      </c>
      <c r="I9" s="276"/>
      <c r="J9" s="276"/>
      <c r="L9" s="276"/>
    </row>
    <row r="10" spans="1:27">
      <c r="B10" s="352"/>
      <c r="C10" s="29"/>
      <c r="D10" s="29"/>
      <c r="E10" s="29"/>
      <c r="F10" s="29"/>
      <c r="G10" s="29"/>
      <c r="H10" s="37"/>
      <c r="I10" s="276"/>
      <c r="J10" s="276"/>
    </row>
    <row r="11" spans="1:27">
      <c r="B11" s="352" t="s">
        <v>723</v>
      </c>
      <c r="C11" s="478"/>
      <c r="D11" s="479"/>
      <c r="E11" s="479"/>
      <c r="F11" s="479"/>
      <c r="G11" s="479"/>
      <c r="H11" s="479"/>
      <c r="I11" s="276"/>
      <c r="J11" s="276"/>
    </row>
    <row r="12" spans="1:27">
      <c r="B12" s="480" t="s">
        <v>755</v>
      </c>
      <c r="C12" s="29" t="s">
        <v>575</v>
      </c>
      <c r="D12" s="505">
        <v>0</v>
      </c>
      <c r="E12" s="505">
        <v>0</v>
      </c>
      <c r="F12" s="505">
        <v>0</v>
      </c>
      <c r="G12" s="505">
        <v>0</v>
      </c>
      <c r="H12" s="505">
        <v>0</v>
      </c>
      <c r="I12" s="276"/>
      <c r="J12" s="276"/>
    </row>
    <row r="13" spans="1:27">
      <c r="B13" s="480" t="s">
        <v>756</v>
      </c>
      <c r="C13" s="29" t="s">
        <v>575</v>
      </c>
      <c r="D13" s="505">
        <v>0</v>
      </c>
      <c r="E13" s="505">
        <v>0</v>
      </c>
      <c r="F13" s="505">
        <v>0</v>
      </c>
      <c r="G13" s="505">
        <v>0</v>
      </c>
      <c r="H13" s="505">
        <v>0</v>
      </c>
      <c r="I13" s="276"/>
      <c r="J13" s="276"/>
    </row>
    <row r="14" spans="1:27">
      <c r="B14" s="480" t="s">
        <v>757</v>
      </c>
      <c r="C14" s="29" t="s">
        <v>575</v>
      </c>
      <c r="D14" s="505">
        <v>0</v>
      </c>
      <c r="E14" s="505">
        <v>0</v>
      </c>
      <c r="F14" s="505">
        <v>0</v>
      </c>
      <c r="G14" s="505">
        <v>0</v>
      </c>
      <c r="H14" s="505">
        <v>0</v>
      </c>
      <c r="I14" s="276"/>
      <c r="J14" s="276"/>
    </row>
    <row r="15" spans="1:27">
      <c r="B15" s="480" t="s">
        <v>758</v>
      </c>
      <c r="C15" s="29" t="s">
        <v>575</v>
      </c>
      <c r="D15" s="505">
        <v>0</v>
      </c>
      <c r="E15" s="505">
        <v>0</v>
      </c>
      <c r="F15" s="505">
        <v>0</v>
      </c>
      <c r="G15" s="505">
        <v>0</v>
      </c>
      <c r="H15" s="505">
        <v>0</v>
      </c>
      <c r="I15" s="276"/>
      <c r="J15" s="276"/>
    </row>
    <row r="16" spans="1:27">
      <c r="B16" s="480" t="s">
        <v>759</v>
      </c>
      <c r="C16" s="29" t="s">
        <v>575</v>
      </c>
      <c r="D16" s="505">
        <v>0</v>
      </c>
      <c r="E16" s="505">
        <v>0</v>
      </c>
      <c r="F16" s="505">
        <v>0</v>
      </c>
      <c r="G16" s="505">
        <v>0</v>
      </c>
      <c r="H16" s="505">
        <v>0</v>
      </c>
      <c r="I16" s="276"/>
      <c r="J16" s="276"/>
    </row>
    <row r="17" spans="2:9">
      <c r="B17" s="480" t="s">
        <v>760</v>
      </c>
      <c r="C17" s="29" t="s">
        <v>575</v>
      </c>
      <c r="D17" s="505">
        <v>0</v>
      </c>
      <c r="E17" s="505">
        <v>0</v>
      </c>
      <c r="F17" s="505">
        <v>0</v>
      </c>
      <c r="G17" s="505">
        <v>0</v>
      </c>
      <c r="H17" s="505">
        <v>0</v>
      </c>
      <c r="I17" s="276"/>
    </row>
    <row r="18" spans="2:9">
      <c r="B18" s="480" t="s">
        <v>761</v>
      </c>
      <c r="C18" s="29" t="s">
        <v>575</v>
      </c>
      <c r="D18" s="505">
        <v>0</v>
      </c>
      <c r="E18" s="505">
        <v>0</v>
      </c>
      <c r="F18" s="505">
        <v>0</v>
      </c>
      <c r="G18" s="505">
        <v>0</v>
      </c>
      <c r="H18" s="505">
        <v>0</v>
      </c>
      <c r="I18" s="276"/>
    </row>
    <row r="19" spans="2:9" ht="12.75" customHeight="1">
      <c r="B19" s="480" t="s">
        <v>762</v>
      </c>
      <c r="C19" s="29" t="s">
        <v>575</v>
      </c>
      <c r="D19" s="505">
        <v>-0.77452054999999997</v>
      </c>
      <c r="E19" s="505">
        <v>-2.7228020499999999</v>
      </c>
      <c r="F19" s="505">
        <v>-2.9662499899999997</v>
      </c>
      <c r="G19" s="505">
        <v>0</v>
      </c>
      <c r="H19" s="505">
        <v>0</v>
      </c>
      <c r="I19" s="276"/>
    </row>
    <row r="20" spans="2:9">
      <c r="B20" s="480" t="s">
        <v>763</v>
      </c>
      <c r="C20" s="29" t="s">
        <v>575</v>
      </c>
      <c r="D20" s="505">
        <v>-2.2000000000000002</v>
      </c>
      <c r="E20" s="505">
        <v>-2.2999999999999998</v>
      </c>
      <c r="F20" s="505">
        <v>-2.2999999999999998</v>
      </c>
      <c r="G20" s="505">
        <v>0</v>
      </c>
      <c r="H20" s="505">
        <v>0</v>
      </c>
      <c r="I20" s="276"/>
    </row>
    <row r="21" spans="2:9">
      <c r="B21" s="480" t="s">
        <v>763</v>
      </c>
      <c r="C21" s="29" t="s">
        <v>575</v>
      </c>
      <c r="D21" s="505">
        <v>0</v>
      </c>
      <c r="E21" s="505">
        <v>0</v>
      </c>
      <c r="F21" s="505">
        <v>0</v>
      </c>
      <c r="G21" s="505">
        <v>0</v>
      </c>
      <c r="H21" s="505">
        <v>0</v>
      </c>
      <c r="I21" s="276"/>
    </row>
    <row r="22" spans="2:9">
      <c r="B22" s="480" t="s">
        <v>763</v>
      </c>
      <c r="C22" s="29" t="s">
        <v>575</v>
      </c>
      <c r="D22" s="505">
        <v>0</v>
      </c>
      <c r="E22" s="505">
        <v>0</v>
      </c>
      <c r="F22" s="505">
        <v>0</v>
      </c>
      <c r="G22" s="505">
        <v>0</v>
      </c>
      <c r="H22" s="505">
        <v>0</v>
      </c>
      <c r="I22" s="276"/>
    </row>
    <row r="23" spans="2:9">
      <c r="B23" s="480" t="s">
        <v>763</v>
      </c>
      <c r="C23" s="29" t="s">
        <v>575</v>
      </c>
      <c r="D23" s="505">
        <v>0</v>
      </c>
      <c r="E23" s="505">
        <v>0</v>
      </c>
      <c r="F23" s="505">
        <v>0</v>
      </c>
      <c r="G23" s="505">
        <v>0</v>
      </c>
      <c r="H23" s="505">
        <v>0</v>
      </c>
      <c r="I23" s="276"/>
    </row>
    <row r="24" spans="2:9">
      <c r="B24" s="480" t="s">
        <v>763</v>
      </c>
      <c r="C24" s="29" t="s">
        <v>575</v>
      </c>
      <c r="D24" s="505">
        <v>0</v>
      </c>
      <c r="E24" s="505">
        <v>0</v>
      </c>
      <c r="F24" s="505">
        <v>0</v>
      </c>
      <c r="G24" s="505">
        <v>0</v>
      </c>
      <c r="H24" s="505">
        <v>0</v>
      </c>
      <c r="I24" s="276"/>
    </row>
    <row r="25" spans="2:9">
      <c r="B25" s="480" t="s">
        <v>763</v>
      </c>
      <c r="C25" s="29" t="s">
        <v>575</v>
      </c>
      <c r="D25" s="505">
        <v>0</v>
      </c>
      <c r="E25" s="505">
        <v>0</v>
      </c>
      <c r="F25" s="505">
        <v>0</v>
      </c>
      <c r="G25" s="505">
        <v>0</v>
      </c>
      <c r="H25" s="505">
        <v>0</v>
      </c>
      <c r="I25" s="276"/>
    </row>
    <row r="26" spans="2:9">
      <c r="B26" s="480" t="s">
        <v>763</v>
      </c>
      <c r="C26" s="29" t="s">
        <v>575</v>
      </c>
      <c r="D26" s="505">
        <v>0</v>
      </c>
      <c r="E26" s="505">
        <v>0</v>
      </c>
      <c r="F26" s="505">
        <v>0</v>
      </c>
      <c r="G26" s="505">
        <v>0</v>
      </c>
      <c r="H26" s="505">
        <v>0</v>
      </c>
      <c r="I26" s="276"/>
    </row>
    <row r="27" spans="2:9">
      <c r="B27" s="480" t="s">
        <v>763</v>
      </c>
      <c r="C27" s="29" t="s">
        <v>575</v>
      </c>
      <c r="D27" s="505">
        <v>0</v>
      </c>
      <c r="E27" s="505">
        <v>0</v>
      </c>
      <c r="F27" s="505">
        <v>0</v>
      </c>
      <c r="G27" s="505">
        <v>0</v>
      </c>
      <c r="H27" s="505">
        <v>0</v>
      </c>
      <c r="I27" s="276"/>
    </row>
    <row r="28" spans="2:9">
      <c r="B28" s="480" t="s">
        <v>763</v>
      </c>
      <c r="C28" s="29" t="s">
        <v>575</v>
      </c>
      <c r="D28" s="505">
        <v>0</v>
      </c>
      <c r="E28" s="505">
        <v>0</v>
      </c>
      <c r="F28" s="505">
        <v>0</v>
      </c>
      <c r="G28" s="505">
        <v>0</v>
      </c>
      <c r="H28" s="505">
        <v>0</v>
      </c>
      <c r="I28" s="276"/>
    </row>
    <row r="29" spans="2:9">
      <c r="B29" s="481" t="s">
        <v>626</v>
      </c>
      <c r="C29" s="29" t="s">
        <v>575</v>
      </c>
      <c r="D29" s="26">
        <v>77.884889962025923</v>
      </c>
      <c r="E29" s="27">
        <v>78.801557069459221</v>
      </c>
      <c r="F29" s="27">
        <v>82.690582344722984</v>
      </c>
      <c r="G29" s="27">
        <v>77.396086406409879</v>
      </c>
      <c r="H29" s="27">
        <v>69.070248202816614</v>
      </c>
      <c r="I29" s="276"/>
    </row>
    <row r="30" spans="2:9" ht="14.25">
      <c r="B30" s="482" t="s">
        <v>724</v>
      </c>
      <c r="C30" s="29" t="s">
        <v>575</v>
      </c>
      <c r="D30" s="463">
        <v>0</v>
      </c>
      <c r="E30" s="483">
        <v>0</v>
      </c>
      <c r="F30" s="483">
        <v>0</v>
      </c>
      <c r="G30" s="483">
        <v>24.732645478330927</v>
      </c>
      <c r="H30" s="483">
        <v>36.039793887641594</v>
      </c>
      <c r="I30" s="276"/>
    </row>
    <row r="31" spans="2:9">
      <c r="B31" s="481" t="s">
        <v>725</v>
      </c>
      <c r="C31" s="29" t="s">
        <v>575</v>
      </c>
      <c r="D31" s="26">
        <v>77.884889962025923</v>
      </c>
      <c r="E31" s="27">
        <v>78.801557069459221</v>
      </c>
      <c r="F31" s="27">
        <v>82.690582344722984</v>
      </c>
      <c r="G31" s="27">
        <v>102.1287318847408</v>
      </c>
      <c r="H31" s="27">
        <v>105.11004209045821</v>
      </c>
      <c r="I31" s="276"/>
    </row>
    <row r="32" spans="2:9">
      <c r="B32" s="72" t="s">
        <v>726</v>
      </c>
      <c r="C32" s="29" t="s">
        <v>575</v>
      </c>
      <c r="D32" s="483">
        <v>20.5625</v>
      </c>
      <c r="E32" s="483">
        <v>20.5625</v>
      </c>
      <c r="F32" s="483">
        <v>20.5625</v>
      </c>
      <c r="G32" s="483">
        <v>0</v>
      </c>
      <c r="H32" s="483">
        <v>0</v>
      </c>
      <c r="I32" s="276"/>
    </row>
    <row r="33" spans="2:21">
      <c r="B33" s="72" t="s">
        <v>727</v>
      </c>
      <c r="C33" s="29" t="s">
        <v>575</v>
      </c>
      <c r="D33" s="483">
        <v>57.322389962025923</v>
      </c>
      <c r="E33" s="483">
        <v>58.239057069459221</v>
      </c>
      <c r="F33" s="483">
        <v>62.128082344722984</v>
      </c>
      <c r="G33" s="483">
        <v>102.1287318847408</v>
      </c>
      <c r="H33" s="483">
        <v>105.11004209045821</v>
      </c>
      <c r="I33" s="276"/>
    </row>
    <row r="34" spans="2:21">
      <c r="B34" s="72"/>
      <c r="D34" s="506" t="s">
        <v>991</v>
      </c>
      <c r="E34" s="507" t="s">
        <v>991</v>
      </c>
      <c r="F34" s="507" t="s">
        <v>991</v>
      </c>
      <c r="G34" s="507" t="s">
        <v>991</v>
      </c>
      <c r="H34" s="507" t="s">
        <v>991</v>
      </c>
      <c r="I34" s="276"/>
    </row>
    <row r="35" spans="2:21">
      <c r="D35" s="484"/>
      <c r="E35" s="484"/>
      <c r="F35" s="484"/>
      <c r="G35" s="484"/>
      <c r="H35" s="484"/>
      <c r="I35" s="276"/>
    </row>
    <row r="36" spans="2:21">
      <c r="B36" s="72" t="s">
        <v>728</v>
      </c>
      <c r="C36" s="29" t="s">
        <v>575</v>
      </c>
      <c r="D36" s="483">
        <v>0</v>
      </c>
      <c r="E36" s="483">
        <v>0</v>
      </c>
      <c r="F36" s="483">
        <v>0</v>
      </c>
      <c r="G36" s="483">
        <v>0</v>
      </c>
      <c r="H36" s="483">
        <v>0</v>
      </c>
      <c r="I36" s="276"/>
    </row>
    <row r="37" spans="2:21">
      <c r="D37" s="484"/>
      <c r="E37" s="484"/>
      <c r="F37" s="484"/>
      <c r="G37" s="484"/>
      <c r="H37" s="484"/>
      <c r="I37" s="276"/>
    </row>
    <row r="38" spans="2:21">
      <c r="B38" s="72" t="s">
        <v>729</v>
      </c>
      <c r="C38" s="29" t="s">
        <v>575</v>
      </c>
      <c r="D38" s="505">
        <v>113.75546395339489</v>
      </c>
      <c r="E38" s="505">
        <v>50.324625642820628</v>
      </c>
      <c r="F38" s="505">
        <v>64.5176530929444</v>
      </c>
      <c r="G38" s="505">
        <v>23.706452427899617</v>
      </c>
      <c r="H38" s="505">
        <v>41.774008423865311</v>
      </c>
      <c r="I38"/>
      <c r="J38"/>
      <c r="K38"/>
      <c r="L38"/>
      <c r="M38"/>
      <c r="N38"/>
      <c r="O38"/>
      <c r="P38"/>
      <c r="Q38"/>
      <c r="R38"/>
      <c r="S38"/>
      <c r="T38"/>
      <c r="U38"/>
    </row>
    <row r="39" spans="2:21">
      <c r="B39" s="72"/>
      <c r="C39" s="29"/>
      <c r="D39" s="485"/>
      <c r="E39" s="485"/>
      <c r="F39" s="485"/>
      <c r="G39" s="485"/>
      <c r="H39" s="485"/>
      <c r="I39" s="276"/>
      <c r="K39" s="283"/>
    </row>
    <row r="40" spans="2:21">
      <c r="B40" s="72" t="s">
        <v>730</v>
      </c>
      <c r="C40" s="29" t="s">
        <v>575</v>
      </c>
      <c r="D40" s="21">
        <v>-35.870573991368971</v>
      </c>
      <c r="E40" s="21">
        <v>28.476931426638593</v>
      </c>
      <c r="F40" s="21">
        <v>18.172929251778584</v>
      </c>
      <c r="G40" s="21">
        <v>78.422279456841181</v>
      </c>
      <c r="H40" s="21">
        <v>63.336033666592897</v>
      </c>
    </row>
    <row r="41" spans="2:21">
      <c r="B41" s="72"/>
      <c r="C41" s="29"/>
      <c r="D41" s="29"/>
      <c r="E41" s="29"/>
      <c r="F41" s="29"/>
      <c r="G41" s="29"/>
      <c r="H41" s="29"/>
      <c r="I41" s="29"/>
      <c r="K41" s="283"/>
    </row>
    <row r="42" spans="2:21">
      <c r="B42" s="486" t="s">
        <v>731</v>
      </c>
      <c r="C42" s="29" t="s">
        <v>732</v>
      </c>
      <c r="D42" s="508">
        <v>1.2806226704273584</v>
      </c>
      <c r="E42" s="508">
        <v>1.321792585589326</v>
      </c>
      <c r="F42" s="508">
        <v>1.3718374525227366</v>
      </c>
      <c r="G42" s="508">
        <v>1.3888946222960665</v>
      </c>
      <c r="H42" s="508">
        <v>1.4165977982772553</v>
      </c>
      <c r="I42" s="29"/>
      <c r="K42" s="283"/>
    </row>
    <row r="43" spans="2:21">
      <c r="I43" s="388"/>
      <c r="J43" s="388"/>
      <c r="K43" s="388"/>
    </row>
    <row r="44" spans="2:21">
      <c r="B44" s="71" t="s">
        <v>730</v>
      </c>
      <c r="C44" s="396" t="s">
        <v>20</v>
      </c>
      <c r="D44" s="26">
        <v>-28.010260024054197</v>
      </c>
      <c r="E44" s="27">
        <v>21.544175490999635</v>
      </c>
      <c r="F44" s="27">
        <v>13.247144709717269</v>
      </c>
      <c r="G44" s="27">
        <v>56.463808123323652</v>
      </c>
      <c r="H44" s="27">
        <v>44.709961955056507</v>
      </c>
      <c r="I44" s="509">
        <v>6.7810601766627059</v>
      </c>
      <c r="J44" s="510">
        <v>107.95483025504286</v>
      </c>
    </row>
    <row r="45" spans="2:21">
      <c r="B45" s="72"/>
      <c r="C45" s="388"/>
      <c r="D45" s="487"/>
      <c r="E45" s="487"/>
      <c r="F45" s="487"/>
      <c r="G45" s="487"/>
      <c r="H45" s="487"/>
      <c r="I45" s="488"/>
      <c r="J45" s="488"/>
    </row>
    <row r="46" spans="2:21">
      <c r="B46" s="71" t="s">
        <v>733</v>
      </c>
      <c r="C46" s="29"/>
      <c r="D46" s="487"/>
      <c r="E46" s="487"/>
      <c r="F46" s="487"/>
      <c r="G46" s="487"/>
      <c r="H46" s="487"/>
      <c r="I46" s="488"/>
      <c r="J46" s="488"/>
    </row>
    <row r="47" spans="2:21">
      <c r="B47" s="480" t="s">
        <v>764</v>
      </c>
      <c r="C47" s="29" t="s">
        <v>575</v>
      </c>
      <c r="D47" s="83">
        <v>0</v>
      </c>
      <c r="E47" s="83">
        <v>0</v>
      </c>
      <c r="F47" s="83">
        <v>0</v>
      </c>
      <c r="G47" s="83">
        <v>0</v>
      </c>
      <c r="H47" s="83">
        <v>0</v>
      </c>
      <c r="I47" s="509">
        <v>0</v>
      </c>
      <c r="J47" s="509">
        <v>0</v>
      </c>
    </row>
    <row r="48" spans="2:21" ht="14.25">
      <c r="B48" s="480" t="s">
        <v>734</v>
      </c>
      <c r="C48" s="29" t="s">
        <v>575</v>
      </c>
      <c r="D48" s="463">
        <v>0</v>
      </c>
      <c r="E48" s="483">
        <v>0</v>
      </c>
      <c r="F48" s="483">
        <v>0</v>
      </c>
      <c r="G48" s="483">
        <v>0</v>
      </c>
      <c r="H48" s="483">
        <v>0</v>
      </c>
      <c r="I48" s="509">
        <v>0</v>
      </c>
      <c r="J48" s="509">
        <v>0</v>
      </c>
    </row>
    <row r="49" spans="1:11">
      <c r="B49" s="480" t="s">
        <v>765</v>
      </c>
      <c r="C49" s="29" t="s">
        <v>575</v>
      </c>
      <c r="D49" s="83">
        <v>0</v>
      </c>
      <c r="E49" s="83">
        <v>0</v>
      </c>
      <c r="F49" s="83">
        <v>0</v>
      </c>
      <c r="G49" s="83">
        <v>0</v>
      </c>
      <c r="H49" s="83">
        <v>0</v>
      </c>
      <c r="I49" s="509">
        <v>0</v>
      </c>
      <c r="J49" s="509">
        <v>0</v>
      </c>
    </row>
    <row r="50" spans="1:11">
      <c r="B50" s="480" t="s">
        <v>766</v>
      </c>
      <c r="C50" s="29" t="s">
        <v>575</v>
      </c>
      <c r="D50" s="83">
        <v>0</v>
      </c>
      <c r="E50" s="83">
        <v>0</v>
      </c>
      <c r="F50" s="83">
        <v>0</v>
      </c>
      <c r="G50" s="83">
        <v>0</v>
      </c>
      <c r="H50" s="83">
        <v>0</v>
      </c>
      <c r="I50" s="509">
        <v>0</v>
      </c>
      <c r="J50" s="509">
        <v>0</v>
      </c>
    </row>
    <row r="51" spans="1:11">
      <c r="B51" s="480" t="s">
        <v>763</v>
      </c>
      <c r="C51" s="29" t="s">
        <v>575</v>
      </c>
      <c r="D51" s="83">
        <v>0</v>
      </c>
      <c r="E51" s="83">
        <v>0</v>
      </c>
      <c r="F51" s="83">
        <v>0</v>
      </c>
      <c r="G51" s="83">
        <v>0</v>
      </c>
      <c r="H51" s="83">
        <v>0</v>
      </c>
      <c r="I51" s="509">
        <v>0</v>
      </c>
      <c r="J51" s="509">
        <v>0</v>
      </c>
    </row>
    <row r="52" spans="1:11">
      <c r="B52" s="480" t="s">
        <v>763</v>
      </c>
      <c r="C52" s="29" t="s">
        <v>575</v>
      </c>
      <c r="D52" s="83">
        <v>0</v>
      </c>
      <c r="E52" s="83">
        <v>0</v>
      </c>
      <c r="F52" s="83">
        <v>0</v>
      </c>
      <c r="G52" s="83">
        <v>0</v>
      </c>
      <c r="H52" s="83">
        <v>0</v>
      </c>
      <c r="I52" s="509">
        <v>0</v>
      </c>
      <c r="J52" s="509">
        <v>0</v>
      </c>
    </row>
    <row r="53" spans="1:11">
      <c r="B53" s="480" t="s">
        <v>763</v>
      </c>
      <c r="C53" s="29" t="s">
        <v>575</v>
      </c>
      <c r="D53" s="83">
        <v>0</v>
      </c>
      <c r="E53" s="83">
        <v>0</v>
      </c>
      <c r="F53" s="83">
        <v>0</v>
      </c>
      <c r="G53" s="83">
        <v>0</v>
      </c>
      <c r="H53" s="83">
        <v>0</v>
      </c>
      <c r="I53" s="509">
        <v>0</v>
      </c>
      <c r="J53" s="509">
        <v>0</v>
      </c>
    </row>
    <row r="54" spans="1:11">
      <c r="B54" s="480" t="s">
        <v>763</v>
      </c>
      <c r="C54" s="29" t="s">
        <v>575</v>
      </c>
      <c r="D54" s="83">
        <v>0</v>
      </c>
      <c r="E54" s="83">
        <v>0</v>
      </c>
      <c r="F54" s="83">
        <v>0</v>
      </c>
      <c r="G54" s="83">
        <v>0</v>
      </c>
      <c r="H54" s="83">
        <v>0</v>
      </c>
      <c r="I54" s="509">
        <v>0</v>
      </c>
      <c r="J54" s="509">
        <v>0</v>
      </c>
    </row>
    <row r="55" spans="1:11">
      <c r="A55" s="489"/>
      <c r="B55" s="490"/>
      <c r="C55" s="82"/>
      <c r="D55" s="491"/>
      <c r="E55" s="491"/>
      <c r="F55" s="491"/>
      <c r="G55" s="491"/>
      <c r="H55" s="491"/>
      <c r="I55" s="492"/>
      <c r="J55" s="492"/>
      <c r="K55" s="489"/>
    </row>
    <row r="56" spans="1:11">
      <c r="B56" s="493" t="s">
        <v>735</v>
      </c>
      <c r="C56" s="38" t="s">
        <v>575</v>
      </c>
      <c r="D56" s="26">
        <v>0</v>
      </c>
      <c r="E56" s="26">
        <v>0</v>
      </c>
      <c r="F56" s="26">
        <v>0</v>
      </c>
      <c r="G56" s="26">
        <v>0</v>
      </c>
      <c r="H56" s="26">
        <v>0</v>
      </c>
      <c r="I56" s="509">
        <v>0</v>
      </c>
      <c r="J56" s="510">
        <v>0</v>
      </c>
    </row>
    <row r="57" spans="1:11">
      <c r="B57" s="493" t="s">
        <v>735</v>
      </c>
      <c r="C57" s="396" t="s">
        <v>20</v>
      </c>
      <c r="D57" s="26">
        <v>0</v>
      </c>
      <c r="E57" s="26">
        <v>0</v>
      </c>
      <c r="F57" s="26">
        <v>0</v>
      </c>
      <c r="G57" s="26">
        <v>0</v>
      </c>
      <c r="H57" s="26">
        <v>0</v>
      </c>
      <c r="I57" s="509">
        <v>0</v>
      </c>
      <c r="J57" s="510">
        <v>0</v>
      </c>
    </row>
    <row r="58" spans="1:11">
      <c r="B58" s="72"/>
      <c r="C58" s="388"/>
      <c r="D58" s="487"/>
      <c r="E58" s="487"/>
      <c r="F58" s="487"/>
      <c r="G58" s="487"/>
      <c r="H58" s="487"/>
      <c r="I58" s="488"/>
      <c r="J58" s="488"/>
    </row>
    <row r="59" spans="1:11">
      <c r="A59" s="387"/>
      <c r="B59" s="276"/>
      <c r="C59" s="276"/>
      <c r="D59" s="276"/>
      <c r="E59" s="276"/>
      <c r="F59" s="276"/>
      <c r="G59" s="276"/>
      <c r="H59" s="276"/>
      <c r="I59" s="276"/>
      <c r="J59" s="276"/>
      <c r="K59" s="276"/>
    </row>
    <row r="60" spans="1:11">
      <c r="A60" s="387"/>
      <c r="B60" s="494" t="s">
        <v>736</v>
      </c>
      <c r="C60" s="320"/>
      <c r="D60" s="320"/>
      <c r="E60" s="320"/>
      <c r="F60" s="320"/>
      <c r="G60" s="320"/>
      <c r="H60" s="320"/>
      <c r="I60" s="320"/>
      <c r="J60" s="320"/>
      <c r="K60" s="320"/>
    </row>
    <row r="61" spans="1:11">
      <c r="A61" s="387"/>
      <c r="B61" s="495" t="s">
        <v>737</v>
      </c>
      <c r="C61" s="496"/>
      <c r="D61" s="496"/>
      <c r="E61" s="496"/>
      <c r="F61" s="496"/>
      <c r="G61" s="496"/>
      <c r="H61" s="496"/>
      <c r="I61" s="496"/>
      <c r="J61" s="496"/>
      <c r="K61" s="496"/>
    </row>
    <row r="62" spans="1:11">
      <c r="A62" s="387"/>
      <c r="B62" s="276"/>
      <c r="C62" s="276"/>
      <c r="D62" s="276"/>
      <c r="E62" s="276"/>
      <c r="F62" s="276"/>
      <c r="G62" s="276"/>
      <c r="H62" s="276"/>
      <c r="I62" s="276"/>
      <c r="J62" s="276"/>
      <c r="K62" s="276"/>
    </row>
    <row r="63" spans="1:11">
      <c r="B63" s="72" t="s">
        <v>24</v>
      </c>
      <c r="C63" s="388" t="s">
        <v>538</v>
      </c>
      <c r="D63" s="84">
        <v>0.6</v>
      </c>
      <c r="E63" s="85">
        <v>0.6</v>
      </c>
      <c r="F63" s="85">
        <v>0.6</v>
      </c>
      <c r="G63" s="85">
        <v>0.6</v>
      </c>
      <c r="H63" s="85">
        <v>0.6</v>
      </c>
      <c r="I63" s="276"/>
      <c r="K63" s="283"/>
    </row>
    <row r="64" spans="1:11">
      <c r="B64" s="72" t="s">
        <v>738</v>
      </c>
      <c r="C64" s="388" t="s">
        <v>538</v>
      </c>
      <c r="D64" s="85">
        <v>0.61849538909451396</v>
      </c>
      <c r="E64" s="85">
        <v>0.5817314718556984</v>
      </c>
      <c r="F64" s="85">
        <v>0.59033417272147215</v>
      </c>
      <c r="G64" s="85">
        <v>0.61410747082812844</v>
      </c>
      <c r="H64" s="85">
        <v>0.6285598663497538</v>
      </c>
      <c r="I64" s="276"/>
      <c r="K64" s="283"/>
    </row>
    <row r="65" spans="1:12">
      <c r="B65" s="72"/>
      <c r="C65" s="388"/>
      <c r="D65" s="388"/>
      <c r="E65" s="388"/>
      <c r="F65" s="388"/>
      <c r="G65" s="388"/>
      <c r="H65" s="388"/>
      <c r="I65" s="276"/>
      <c r="K65" s="283"/>
    </row>
    <row r="66" spans="1:12">
      <c r="B66" s="72" t="s">
        <v>739</v>
      </c>
      <c r="C66" s="29" t="s">
        <v>575</v>
      </c>
      <c r="D66" s="18">
        <v>-35.870573991368971</v>
      </c>
      <c r="E66" s="19">
        <v>28.476931426638593</v>
      </c>
      <c r="F66" s="19">
        <v>18.172929251778584</v>
      </c>
      <c r="G66" s="19">
        <v>78.422279456841181</v>
      </c>
      <c r="H66" s="19">
        <v>63.336033666592897</v>
      </c>
    </row>
    <row r="67" spans="1:12">
      <c r="B67" s="72" t="s">
        <v>740</v>
      </c>
      <c r="C67" s="29" t="s">
        <v>575</v>
      </c>
      <c r="D67" s="18">
        <v>1.07266801776034</v>
      </c>
      <c r="E67" s="18">
        <v>0.89428137963960708</v>
      </c>
      <c r="F67" s="18">
        <v>0.2975541708568426</v>
      </c>
      <c r="G67" s="18">
        <v>-1.8015413787766132</v>
      </c>
      <c r="H67" s="18">
        <v>-2.8777985256139167</v>
      </c>
      <c r="K67" s="283"/>
    </row>
    <row r="68" spans="1:12">
      <c r="B68" s="72" t="s">
        <v>741</v>
      </c>
      <c r="C68" s="29" t="s">
        <v>575</v>
      </c>
      <c r="D68" s="21">
        <v>-34.797905973608628</v>
      </c>
      <c r="E68" s="22">
        <v>29.371212806278201</v>
      </c>
      <c r="F68" s="22">
        <v>18.470483422635425</v>
      </c>
      <c r="G68" s="22">
        <v>76.620738078064562</v>
      </c>
      <c r="H68" s="22">
        <v>60.458235140978978</v>
      </c>
    </row>
    <row r="69" spans="1:12">
      <c r="B69" s="72"/>
      <c r="C69" s="29"/>
      <c r="D69" s="29"/>
      <c r="E69" s="29"/>
      <c r="F69" s="29"/>
      <c r="G69" s="29"/>
      <c r="H69" s="29"/>
      <c r="I69" s="29"/>
      <c r="J69" s="29"/>
      <c r="K69" s="29"/>
      <c r="L69" s="29"/>
    </row>
    <row r="70" spans="1:12">
      <c r="B70" s="71" t="s">
        <v>741</v>
      </c>
      <c r="C70" s="396" t="s">
        <v>20</v>
      </c>
      <c r="D70" s="26">
        <v>-27.172645602155526</v>
      </c>
      <c r="E70" s="27">
        <v>22.220742593425079</v>
      </c>
      <c r="F70" s="27">
        <v>13.464046624962149</v>
      </c>
      <c r="G70" s="27">
        <v>55.166703685120574</v>
      </c>
      <c r="H70" s="27">
        <v>42.67847600391805</v>
      </c>
      <c r="I70" s="509">
        <v>8.5121436162317021</v>
      </c>
      <c r="J70" s="510">
        <v>106.35732330527033</v>
      </c>
    </row>
    <row r="71" spans="1:12">
      <c r="B71" s="72" t="s">
        <v>742</v>
      </c>
      <c r="C71" s="388" t="s">
        <v>20</v>
      </c>
      <c r="D71" s="18">
        <v>0</v>
      </c>
      <c r="E71" s="18">
        <v>0</v>
      </c>
      <c r="F71" s="18">
        <v>0</v>
      </c>
      <c r="G71" s="18">
        <v>0</v>
      </c>
      <c r="H71" s="18">
        <v>0</v>
      </c>
      <c r="I71" s="511">
        <v>0</v>
      </c>
      <c r="J71" s="512">
        <v>0</v>
      </c>
      <c r="K71" s="388"/>
    </row>
    <row r="72" spans="1:12"/>
    <row r="73" spans="1:12">
      <c r="B73" s="497" t="s">
        <v>743</v>
      </c>
      <c r="C73" s="498"/>
      <c r="D73" s="498"/>
      <c r="E73" s="498"/>
      <c r="F73" s="498"/>
      <c r="G73" s="498"/>
      <c r="H73" s="498"/>
      <c r="I73" s="498"/>
      <c r="J73" s="498"/>
      <c r="K73" s="498"/>
      <c r="L73" s="388"/>
    </row>
    <row r="74" spans="1:12">
      <c r="B74" s="413"/>
      <c r="C74" s="388"/>
      <c r="D74" s="388"/>
      <c r="E74" s="388"/>
      <c r="F74" s="388"/>
      <c r="G74" s="388"/>
      <c r="H74" s="388"/>
      <c r="I74" s="388"/>
      <c r="J74" s="388"/>
      <c r="K74" s="388"/>
      <c r="L74" s="388"/>
    </row>
    <row r="75" spans="1:12">
      <c r="B75" s="495" t="s">
        <v>744</v>
      </c>
      <c r="C75" s="499"/>
      <c r="D75" s="499"/>
      <c r="E75" s="499"/>
      <c r="F75" s="499"/>
      <c r="G75" s="499"/>
      <c r="H75" s="499"/>
      <c r="I75" s="499"/>
      <c r="J75" s="499"/>
      <c r="K75" s="499"/>
      <c r="L75" s="388"/>
    </row>
    <row r="76" spans="1:12">
      <c r="B76" s="500"/>
      <c r="C76" s="500"/>
      <c r="D76" s="500"/>
      <c r="E76" s="500"/>
      <c r="F76" s="500"/>
      <c r="G76" s="500"/>
      <c r="H76" s="500"/>
      <c r="I76" s="500"/>
      <c r="J76" s="500"/>
      <c r="K76" s="500"/>
      <c r="L76" s="388"/>
    </row>
    <row r="77" spans="1:12">
      <c r="A77" s="741"/>
      <c r="B77" s="72" t="s">
        <v>745</v>
      </c>
      <c r="C77" s="388" t="s">
        <v>20</v>
      </c>
      <c r="D77" s="442">
        <v>36.103284831756611</v>
      </c>
      <c r="E77" s="442">
        <v>37.854535794482985</v>
      </c>
      <c r="F77" s="442">
        <v>39.783111402874106</v>
      </c>
      <c r="G77" s="442">
        <v>41.908544559976988</v>
      </c>
      <c r="H77" s="442">
        <v>44.112451665583215</v>
      </c>
      <c r="I77" s="500"/>
      <c r="J77" s="501"/>
      <c r="L77" s="388"/>
    </row>
    <row r="78" spans="1:12">
      <c r="B78" s="72"/>
      <c r="C78" s="388"/>
      <c r="D78" s="502"/>
      <c r="E78" s="502"/>
      <c r="F78" s="502"/>
      <c r="G78" s="502"/>
      <c r="H78" s="502"/>
      <c r="I78" s="500"/>
      <c r="J78" s="488"/>
      <c r="L78" s="388"/>
    </row>
    <row r="79" spans="1:12">
      <c r="B79" s="72"/>
      <c r="C79" s="388"/>
      <c r="D79" s="502"/>
      <c r="E79" s="503"/>
      <c r="F79" s="503"/>
      <c r="G79" s="503"/>
      <c r="H79" s="503"/>
      <c r="I79" s="488"/>
      <c r="J79" s="488"/>
      <c r="L79" s="388"/>
    </row>
    <row r="80" spans="1:12">
      <c r="B80" s="504" t="s">
        <v>746</v>
      </c>
      <c r="C80" s="498"/>
      <c r="D80" s="498"/>
      <c r="E80" s="498"/>
      <c r="F80" s="498"/>
      <c r="G80" s="498"/>
      <c r="H80" s="498"/>
      <c r="I80" s="498"/>
      <c r="J80" s="498"/>
      <c r="K80" s="498"/>
    </row>
    <row r="81" spans="2:11">
      <c r="B81" s="495" t="s">
        <v>747</v>
      </c>
      <c r="C81" s="496"/>
      <c r="D81" s="496"/>
      <c r="E81" s="496"/>
      <c r="F81" s="496"/>
      <c r="G81" s="496"/>
      <c r="H81" s="496"/>
      <c r="I81" s="496"/>
      <c r="J81" s="496"/>
      <c r="K81" s="496"/>
    </row>
    <row r="82" spans="2:11" ht="24.75" customHeight="1">
      <c r="B82" s="478" t="s">
        <v>748</v>
      </c>
      <c r="C82" s="388"/>
      <c r="D82" s="388"/>
      <c r="E82" s="388"/>
      <c r="F82" s="388"/>
      <c r="G82" s="388"/>
      <c r="H82" s="388"/>
      <c r="I82" s="388"/>
      <c r="J82" s="388"/>
      <c r="K82" s="388"/>
    </row>
    <row r="83" spans="2:11">
      <c r="B83" s="72" t="s">
        <v>749</v>
      </c>
      <c r="C83" s="388" t="s">
        <v>20</v>
      </c>
      <c r="D83" s="26">
        <v>64.113544855810801</v>
      </c>
      <c r="E83" s="26">
        <v>16.31036030348335</v>
      </c>
      <c r="F83" s="26">
        <v>26.535966693156837</v>
      </c>
      <c r="G83" s="26">
        <v>-14.555263563346664</v>
      </c>
      <c r="H83" s="26">
        <v>-0.59751028947329132</v>
      </c>
      <c r="I83" s="509">
        <v>106.95987185245099</v>
      </c>
      <c r="J83" s="510">
        <v>91.807097999631026</v>
      </c>
      <c r="K83" s="388"/>
    </row>
    <row r="84" spans="2:11">
      <c r="B84" s="72"/>
      <c r="K84" s="388"/>
    </row>
    <row r="85" spans="2:11">
      <c r="B85" s="72" t="s">
        <v>750</v>
      </c>
      <c r="C85" s="388" t="s">
        <v>20</v>
      </c>
      <c r="D85" s="26">
        <v>63.275930433912137</v>
      </c>
      <c r="E85" s="26">
        <v>15.633793201057905</v>
      </c>
      <c r="F85" s="26">
        <v>26.319064777911954</v>
      </c>
      <c r="G85" s="26">
        <v>-13.258159125143585</v>
      </c>
      <c r="H85" s="26">
        <v>1.4339756616651655</v>
      </c>
      <c r="I85" s="509">
        <v>105.22878841288201</v>
      </c>
      <c r="J85" s="510">
        <v>93.404604949403591</v>
      </c>
      <c r="K85" s="388"/>
    </row>
    <row r="86" spans="2:11">
      <c r="B86" s="72"/>
      <c r="K86" s="388"/>
    </row>
    <row r="87" spans="2:11">
      <c r="B87" s="72" t="s">
        <v>751</v>
      </c>
      <c r="C87" s="388" t="s">
        <v>20</v>
      </c>
      <c r="D87" s="26">
        <v>0.83761442189866386</v>
      </c>
      <c r="E87" s="26">
        <v>0.67656710242544449</v>
      </c>
      <c r="F87" s="26">
        <v>0.21690191524488256</v>
      </c>
      <c r="G87" s="26">
        <v>-1.2971044382030783</v>
      </c>
      <c r="H87" s="26">
        <v>-2.0314859511384569</v>
      </c>
      <c r="I87" s="509">
        <v>1.7310834395689909</v>
      </c>
      <c r="J87" s="510">
        <v>-1.5975069497725443</v>
      </c>
      <c r="K87" s="388"/>
    </row>
    <row r="88" spans="2:11">
      <c r="K88" s="388"/>
    </row>
    <row r="89" spans="2:11">
      <c r="K89" s="388"/>
    </row>
    <row r="90" spans="2:11">
      <c r="K90" s="388"/>
    </row>
    <row r="91" spans="2:11">
      <c r="K91" s="388"/>
    </row>
    <row r="92" spans="2:11"/>
    <row r="93" spans="2:11"/>
    <row r="94" spans="2:11"/>
    <row r="95" spans="2:11"/>
    <row r="96" spans="2:11"/>
    <row r="97"/>
    <row r="98"/>
    <row r="99"/>
    <row r="100"/>
  </sheetData>
  <sheetProtection insertRows="0" sort="0" autoFilter="0" pivotTables="0"/>
  <conditionalFormatting sqref="D48">
    <cfRule type="expression" dxfId="31" priority="4">
      <formula>D$5="Forecast"</formula>
    </cfRule>
    <cfRule type="expression" dxfId="30" priority="5">
      <formula>C$12="N/A"</formula>
    </cfRule>
  </conditionalFormatting>
  <conditionalFormatting sqref="D30:H30">
    <cfRule type="expression" dxfId="29"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&amp;C_x000D_&amp;1#&amp;"Aptos"&amp;12&amp;K0000FF Internal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5" zoomScaleNormal="85" workbookViewId="0">
      <selection sqref="A1:XFD1048576"/>
    </sheetView>
  </sheetViews>
  <sheetFormatPr defaultColWidth="0" defaultRowHeight="12.75" zeroHeight="1"/>
  <cols>
    <col min="1" max="1" width="8.375" style="96" customWidth="1"/>
    <col min="2" max="2" width="85.75" style="96" bestFit="1" customWidth="1"/>
    <col min="3" max="3" width="14.125" style="96" customWidth="1"/>
    <col min="4" max="8" width="11.125" style="96" customWidth="1"/>
    <col min="9" max="9" width="5" style="96" customWidth="1"/>
    <col min="10" max="10" width="12.875" style="96" customWidth="1"/>
    <col min="11" max="23" width="9.25" style="96" customWidth="1"/>
    <col min="24" max="16384" width="9" style="96" hidden="1"/>
  </cols>
  <sheetData>
    <row r="1" spans="1:23" ht="20.25">
      <c r="A1" s="728" t="s">
        <v>268</v>
      </c>
      <c r="B1" s="765"/>
      <c r="C1" s="760"/>
      <c r="D1" s="760"/>
      <c r="E1" s="760"/>
      <c r="F1" s="760"/>
      <c r="G1" s="760"/>
      <c r="H1" s="760"/>
      <c r="I1" s="377"/>
    </row>
    <row r="2" spans="1:23" ht="20.25">
      <c r="A2" s="729" t="s">
        <v>4</v>
      </c>
      <c r="B2" s="268"/>
      <c r="C2" s="269"/>
      <c r="D2" s="269"/>
      <c r="E2" s="269"/>
      <c r="F2" s="269"/>
      <c r="G2" s="269"/>
      <c r="H2" s="269"/>
      <c r="I2" s="271"/>
    </row>
    <row r="3" spans="1:23" ht="20.25">
      <c r="A3" s="732">
        <v>2026</v>
      </c>
      <c r="B3" s="733" t="s">
        <v>982</v>
      </c>
      <c r="C3" s="272"/>
      <c r="D3" s="272"/>
      <c r="E3" s="272"/>
      <c r="F3" s="272"/>
      <c r="G3" s="272"/>
      <c r="H3" s="272"/>
      <c r="I3" s="274"/>
    </row>
    <row r="4" spans="1:23" ht="12.75" customHeight="1">
      <c r="A4" s="471"/>
      <c r="B4" s="471"/>
      <c r="C4" s="471"/>
      <c r="D4" s="471"/>
      <c r="E4" s="471"/>
      <c r="F4" s="471"/>
      <c r="G4" s="471"/>
      <c r="H4" s="471"/>
      <c r="I4" s="472"/>
    </row>
    <row r="5" spans="1:23">
      <c r="A5" s="276"/>
      <c r="B5" s="400"/>
      <c r="C5" s="400"/>
      <c r="D5" s="275" t="s">
        <v>983</v>
      </c>
      <c r="E5" s="275" t="s">
        <v>983</v>
      </c>
      <c r="F5" s="275" t="s">
        <v>983</v>
      </c>
      <c r="G5" s="275" t="s">
        <v>984</v>
      </c>
      <c r="H5" s="275" t="s">
        <v>984</v>
      </c>
      <c r="I5" s="276"/>
      <c r="J5" s="276"/>
      <c r="K5" s="276"/>
      <c r="L5" s="276"/>
      <c r="M5" s="276"/>
      <c r="N5" s="276"/>
      <c r="O5" s="276"/>
      <c r="P5" s="276"/>
      <c r="Q5" s="276"/>
      <c r="R5" s="276"/>
      <c r="S5" s="276"/>
      <c r="T5" s="276"/>
      <c r="U5" s="276"/>
      <c r="V5" s="276"/>
      <c r="W5" s="276"/>
    </row>
    <row r="6" spans="1:23">
      <c r="A6" s="276"/>
      <c r="B6" s="276"/>
      <c r="C6" s="276"/>
      <c r="D6" s="378">
        <v>2024</v>
      </c>
      <c r="E6" s="379">
        <v>2025</v>
      </c>
      <c r="F6" s="379">
        <v>2026</v>
      </c>
      <c r="G6" s="379">
        <v>2027</v>
      </c>
      <c r="H6" s="379">
        <v>2028</v>
      </c>
      <c r="I6" s="276"/>
      <c r="J6" s="276"/>
      <c r="K6" s="276"/>
      <c r="L6" s="276"/>
      <c r="M6" s="276"/>
      <c r="N6" s="276"/>
      <c r="O6" s="276"/>
      <c r="P6" s="276"/>
      <c r="Q6" s="276"/>
      <c r="R6" s="276"/>
      <c r="S6" s="276"/>
      <c r="T6" s="276"/>
      <c r="U6" s="276"/>
      <c r="V6" s="276"/>
      <c r="W6" s="276"/>
    </row>
    <row r="7" spans="1:23">
      <c r="A7" s="276"/>
      <c r="B7" s="276"/>
      <c r="C7" s="276"/>
      <c r="D7" s="378" t="s">
        <v>986</v>
      </c>
      <c r="E7" s="378" t="s">
        <v>987</v>
      </c>
      <c r="F7" s="378" t="s">
        <v>988</v>
      </c>
      <c r="G7" s="378" t="s">
        <v>989</v>
      </c>
      <c r="H7" s="476" t="s">
        <v>990</v>
      </c>
      <c r="I7" s="276"/>
      <c r="J7" s="276"/>
      <c r="K7" s="276"/>
      <c r="L7" s="276"/>
      <c r="M7" s="276"/>
      <c r="N7" s="276"/>
      <c r="O7" s="276"/>
      <c r="P7" s="276"/>
      <c r="Q7" s="276"/>
      <c r="R7" s="276"/>
      <c r="S7" s="276"/>
      <c r="T7" s="276"/>
      <c r="U7" s="276"/>
      <c r="V7" s="276"/>
      <c r="W7" s="276"/>
    </row>
    <row r="8" spans="1:23">
      <c r="A8" s="276"/>
      <c r="B8" s="276"/>
      <c r="C8" s="276"/>
      <c r="D8" s="276"/>
      <c r="E8" s="276"/>
      <c r="F8" s="276"/>
      <c r="G8" s="276"/>
      <c r="H8" s="276"/>
      <c r="I8" s="276"/>
      <c r="J8" s="276"/>
      <c r="K8" s="276"/>
      <c r="L8" s="276"/>
      <c r="M8" s="276"/>
      <c r="N8" s="276"/>
      <c r="O8" s="276"/>
      <c r="P8" s="276"/>
      <c r="Q8" s="276"/>
      <c r="R8" s="276"/>
      <c r="S8" s="276"/>
      <c r="T8" s="276"/>
      <c r="U8" s="276"/>
      <c r="V8" s="276"/>
      <c r="W8" s="276"/>
    </row>
    <row r="9" spans="1:23">
      <c r="A9" s="276"/>
      <c r="B9" s="72" t="s">
        <v>767</v>
      </c>
      <c r="C9" s="29" t="s">
        <v>575</v>
      </c>
      <c r="D9" s="513">
        <v>0</v>
      </c>
      <c r="E9" s="520">
        <v>-2.6</v>
      </c>
      <c r="F9" s="520">
        <v>-2.2999999999999998</v>
      </c>
      <c r="G9" s="520">
        <v>0</v>
      </c>
      <c r="H9" s="520">
        <v>0</v>
      </c>
      <c r="I9" s="276"/>
      <c r="J9" s="276"/>
      <c r="K9" s="276"/>
      <c r="L9" s="276"/>
      <c r="M9" s="276"/>
      <c r="N9" s="276"/>
      <c r="O9" s="276"/>
      <c r="P9" s="276"/>
      <c r="Q9" s="276"/>
      <c r="R9" s="276"/>
      <c r="S9" s="276"/>
      <c r="T9" s="276"/>
      <c r="U9" s="276"/>
      <c r="V9" s="276"/>
      <c r="W9" s="276"/>
    </row>
    <row r="10" spans="1:23">
      <c r="A10" s="276"/>
      <c r="B10" s="72"/>
      <c r="C10" s="276"/>
      <c r="D10" s="276"/>
      <c r="E10" s="276"/>
      <c r="F10" s="276"/>
      <c r="G10" s="276"/>
      <c r="H10" s="276"/>
      <c r="I10" s="276"/>
      <c r="J10" s="276"/>
      <c r="K10" s="276"/>
      <c r="L10" s="276"/>
      <c r="M10" s="276"/>
      <c r="N10" s="276"/>
      <c r="O10" s="276"/>
      <c r="P10" s="276"/>
      <c r="Q10" s="276"/>
      <c r="R10" s="276"/>
      <c r="S10" s="276"/>
      <c r="T10" s="276"/>
      <c r="U10" s="276"/>
      <c r="V10" s="276"/>
      <c r="W10" s="276"/>
    </row>
    <row r="11" spans="1:23">
      <c r="B11" s="72" t="s">
        <v>768</v>
      </c>
      <c r="C11" s="29" t="s">
        <v>575</v>
      </c>
      <c r="D11" s="521">
        <v>-2.6</v>
      </c>
      <c r="E11" s="521">
        <v>-2.2999999999999998</v>
      </c>
      <c r="F11" s="521">
        <v>0</v>
      </c>
      <c r="G11" s="521">
        <v>0</v>
      </c>
      <c r="H11" s="521">
        <v>0</v>
      </c>
    </row>
    <row r="12" spans="1:23">
      <c r="B12" s="284" t="s">
        <v>803</v>
      </c>
      <c r="C12" s="29" t="s">
        <v>575</v>
      </c>
      <c r="D12" s="522">
        <v>350</v>
      </c>
      <c r="E12" s="522">
        <v>350</v>
      </c>
      <c r="F12" s="522">
        <v>350</v>
      </c>
      <c r="G12" s="522">
        <v>0</v>
      </c>
      <c r="H12" s="522">
        <v>0</v>
      </c>
    </row>
    <row r="13" spans="1:23">
      <c r="B13" s="284" t="s">
        <v>804</v>
      </c>
      <c r="C13" s="29" t="s">
        <v>575</v>
      </c>
      <c r="D13" s="522">
        <v>0</v>
      </c>
      <c r="E13" s="522">
        <v>0</v>
      </c>
      <c r="F13" s="522">
        <v>0</v>
      </c>
      <c r="G13" s="522">
        <v>0</v>
      </c>
      <c r="H13" s="522">
        <v>0</v>
      </c>
    </row>
    <row r="14" spans="1:23">
      <c r="B14" s="284" t="s">
        <v>805</v>
      </c>
      <c r="C14" s="29" t="s">
        <v>575</v>
      </c>
      <c r="D14" s="522">
        <v>0</v>
      </c>
      <c r="E14" s="522">
        <v>0</v>
      </c>
      <c r="F14" s="522">
        <v>0</v>
      </c>
      <c r="G14" s="522">
        <v>0</v>
      </c>
      <c r="H14" s="522">
        <v>0</v>
      </c>
    </row>
    <row r="15" spans="1:23">
      <c r="B15" s="284" t="s">
        <v>806</v>
      </c>
      <c r="C15" s="29" t="s">
        <v>575</v>
      </c>
      <c r="D15" s="522">
        <v>-136.92568456000001</v>
      </c>
      <c r="E15" s="522">
        <v>-82.3</v>
      </c>
      <c r="F15" s="522">
        <v>-54.599999999999994</v>
      </c>
      <c r="G15" s="522">
        <v>0</v>
      </c>
      <c r="H15" s="522">
        <v>0</v>
      </c>
    </row>
    <row r="16" spans="1:23">
      <c r="B16" s="284" t="s">
        <v>807</v>
      </c>
      <c r="C16" s="29" t="s">
        <v>575</v>
      </c>
      <c r="D16" s="522">
        <v>1320</v>
      </c>
      <c r="E16" s="522">
        <v>1330</v>
      </c>
      <c r="F16" s="522">
        <v>1515</v>
      </c>
      <c r="G16" s="522">
        <v>1515</v>
      </c>
      <c r="H16" s="522">
        <v>1475</v>
      </c>
    </row>
    <row r="17" spans="2:10">
      <c r="B17" s="284" t="s">
        <v>808</v>
      </c>
      <c r="C17" s="29" t="s">
        <v>575</v>
      </c>
      <c r="D17" s="522">
        <v>0</v>
      </c>
      <c r="E17" s="522">
        <v>0</v>
      </c>
      <c r="F17" s="522">
        <v>0</v>
      </c>
      <c r="G17" s="522">
        <v>0</v>
      </c>
      <c r="H17" s="522">
        <v>0</v>
      </c>
    </row>
    <row r="18" spans="2:10">
      <c r="B18" s="284" t="s">
        <v>809</v>
      </c>
      <c r="C18" s="29" t="s">
        <v>575</v>
      </c>
      <c r="D18" s="522">
        <v>0</v>
      </c>
      <c r="E18" s="522">
        <v>0</v>
      </c>
      <c r="F18" s="522">
        <v>0</v>
      </c>
      <c r="G18" s="522">
        <v>0</v>
      </c>
      <c r="H18" s="522">
        <v>0</v>
      </c>
    </row>
    <row r="19" spans="2:10">
      <c r="B19" s="284" t="s">
        <v>810</v>
      </c>
      <c r="C19" s="29" t="s">
        <v>575</v>
      </c>
      <c r="D19" s="522">
        <v>0</v>
      </c>
      <c r="E19" s="522">
        <v>0</v>
      </c>
      <c r="F19" s="522">
        <v>0</v>
      </c>
      <c r="G19" s="522">
        <v>0</v>
      </c>
      <c r="H19" s="522">
        <v>0</v>
      </c>
    </row>
    <row r="20" spans="2:10">
      <c r="B20" s="284" t="s">
        <v>216</v>
      </c>
      <c r="C20" s="29" t="s">
        <v>575</v>
      </c>
      <c r="D20" s="522">
        <v>0</v>
      </c>
      <c r="E20" s="522">
        <v>0</v>
      </c>
      <c r="F20" s="522">
        <v>0</v>
      </c>
      <c r="G20" s="522">
        <v>0</v>
      </c>
      <c r="H20" s="522">
        <v>0</v>
      </c>
    </row>
    <row r="21" spans="2:10">
      <c r="B21" s="352" t="s">
        <v>769</v>
      </c>
      <c r="C21" s="38" t="s">
        <v>575</v>
      </c>
      <c r="D21" s="523">
        <v>1530.4743154400001</v>
      </c>
      <c r="E21" s="523">
        <v>1595.4</v>
      </c>
      <c r="F21" s="523">
        <v>1810.4</v>
      </c>
      <c r="G21" s="523">
        <v>1515</v>
      </c>
      <c r="H21" s="523">
        <v>1475</v>
      </c>
      <c r="I21" s="276"/>
      <c r="J21" s="514"/>
    </row>
    <row r="22" spans="2:10">
      <c r="B22" s="352"/>
      <c r="C22" s="29"/>
      <c r="D22" s="39"/>
      <c r="E22" s="39"/>
      <c r="F22" s="39"/>
      <c r="G22" s="39"/>
      <c r="H22" s="39"/>
      <c r="I22" s="276"/>
      <c r="J22" s="276"/>
    </row>
    <row r="23" spans="2:10">
      <c r="B23" s="352" t="s">
        <v>770</v>
      </c>
      <c r="C23" s="478"/>
      <c r="D23" s="515"/>
      <c r="E23" s="515"/>
      <c r="F23" s="515"/>
      <c r="G23" s="515"/>
      <c r="H23" s="515"/>
      <c r="I23" s="276"/>
      <c r="J23" s="276"/>
    </row>
    <row r="24" spans="2:10">
      <c r="B24" s="480" t="s">
        <v>811</v>
      </c>
      <c r="C24" s="29" t="s">
        <v>575</v>
      </c>
      <c r="D24" s="524">
        <v>0</v>
      </c>
      <c r="E24" s="524">
        <v>0</v>
      </c>
      <c r="F24" s="524">
        <v>0</v>
      </c>
      <c r="G24" s="524">
        <v>0</v>
      </c>
      <c r="H24" s="524">
        <v>0</v>
      </c>
      <c r="J24" s="276"/>
    </row>
    <row r="25" spans="2:10">
      <c r="B25" s="480" t="s">
        <v>812</v>
      </c>
      <c r="C25" s="29" t="s">
        <v>575</v>
      </c>
      <c r="D25" s="524">
        <v>0</v>
      </c>
      <c r="E25" s="524">
        <v>0</v>
      </c>
      <c r="F25" s="524">
        <v>0</v>
      </c>
      <c r="G25" s="524">
        <v>0</v>
      </c>
      <c r="H25" s="524">
        <v>0</v>
      </c>
      <c r="J25" s="276"/>
    </row>
    <row r="26" spans="2:10">
      <c r="B26" s="480" t="s">
        <v>813</v>
      </c>
      <c r="C26" s="29" t="s">
        <v>575</v>
      </c>
      <c r="D26" s="524">
        <v>0</v>
      </c>
      <c r="E26" s="524">
        <v>0</v>
      </c>
      <c r="F26" s="524">
        <v>0</v>
      </c>
      <c r="G26" s="524">
        <v>0</v>
      </c>
      <c r="H26" s="524">
        <v>0</v>
      </c>
      <c r="J26" s="276"/>
    </row>
    <row r="27" spans="2:10">
      <c r="B27" s="480" t="s">
        <v>814</v>
      </c>
      <c r="C27" s="29" t="s">
        <v>575</v>
      </c>
      <c r="D27" s="524">
        <v>0</v>
      </c>
      <c r="E27" s="524">
        <v>0</v>
      </c>
      <c r="F27" s="524">
        <v>0</v>
      </c>
      <c r="G27" s="524">
        <v>0</v>
      </c>
      <c r="H27" s="524">
        <v>0</v>
      </c>
      <c r="J27" s="276"/>
    </row>
    <row r="28" spans="2:10">
      <c r="B28" s="480" t="s">
        <v>815</v>
      </c>
      <c r="C28" s="29" t="s">
        <v>575</v>
      </c>
      <c r="D28" s="524">
        <v>0</v>
      </c>
      <c r="E28" s="524">
        <v>0</v>
      </c>
      <c r="F28" s="524">
        <v>0</v>
      </c>
      <c r="G28" s="524">
        <v>0</v>
      </c>
      <c r="H28" s="524">
        <v>0</v>
      </c>
      <c r="J28" s="276"/>
    </row>
    <row r="29" spans="2:10">
      <c r="B29" s="480" t="s">
        <v>798</v>
      </c>
      <c r="C29" s="29" t="s">
        <v>575</v>
      </c>
      <c r="D29" s="524">
        <v>0</v>
      </c>
      <c r="E29" s="524">
        <v>0</v>
      </c>
      <c r="F29" s="524">
        <v>0</v>
      </c>
      <c r="G29" s="524">
        <v>0</v>
      </c>
      <c r="H29" s="524">
        <v>0</v>
      </c>
      <c r="J29" s="276"/>
    </row>
    <row r="30" spans="2:10" ht="12.75" customHeight="1">
      <c r="B30" s="480" t="s">
        <v>799</v>
      </c>
      <c r="C30" s="29" t="s">
        <v>575</v>
      </c>
      <c r="D30" s="524">
        <v>0</v>
      </c>
      <c r="E30" s="524">
        <v>0</v>
      </c>
      <c r="F30" s="524">
        <v>0</v>
      </c>
      <c r="G30" s="524">
        <v>0</v>
      </c>
      <c r="H30" s="524">
        <v>0</v>
      </c>
      <c r="J30" s="276"/>
    </row>
    <row r="31" spans="2:10">
      <c r="B31" s="480" t="s">
        <v>800</v>
      </c>
      <c r="C31" s="29" t="s">
        <v>575</v>
      </c>
      <c r="D31" s="524">
        <v>0</v>
      </c>
      <c r="E31" s="524">
        <v>0</v>
      </c>
      <c r="F31" s="524">
        <v>0</v>
      </c>
      <c r="G31" s="524">
        <v>0</v>
      </c>
      <c r="H31" s="524">
        <v>0</v>
      </c>
      <c r="J31" s="276"/>
    </row>
    <row r="32" spans="2:10">
      <c r="B32" s="480" t="s">
        <v>801</v>
      </c>
      <c r="C32" s="29" t="s">
        <v>575</v>
      </c>
      <c r="D32" s="524">
        <v>0</v>
      </c>
      <c r="E32" s="524">
        <v>0</v>
      </c>
      <c r="F32" s="524">
        <v>0</v>
      </c>
      <c r="G32" s="524">
        <v>0</v>
      </c>
      <c r="H32" s="524">
        <v>0</v>
      </c>
      <c r="J32" s="276"/>
    </row>
    <row r="33" spans="2:11">
      <c r="B33" s="480" t="s">
        <v>802</v>
      </c>
      <c r="C33" s="29" t="s">
        <v>575</v>
      </c>
      <c r="D33" s="524">
        <v>0</v>
      </c>
      <c r="E33" s="524">
        <v>0</v>
      </c>
      <c r="F33" s="524">
        <v>0</v>
      </c>
      <c r="G33" s="524">
        <v>0</v>
      </c>
      <c r="H33" s="524">
        <v>0</v>
      </c>
      <c r="J33" s="276"/>
    </row>
    <row r="34" spans="2:11">
      <c r="B34" s="480" t="s">
        <v>782</v>
      </c>
      <c r="C34" s="29" t="s">
        <v>575</v>
      </c>
      <c r="D34" s="524">
        <v>0</v>
      </c>
      <c r="E34" s="524">
        <v>0</v>
      </c>
      <c r="F34" s="524">
        <v>0</v>
      </c>
      <c r="G34" s="524">
        <v>0</v>
      </c>
      <c r="H34" s="524">
        <v>0</v>
      </c>
      <c r="J34" s="276"/>
    </row>
    <row r="35" spans="2:11">
      <c r="B35" s="480" t="s">
        <v>783</v>
      </c>
      <c r="C35" s="29" t="s">
        <v>575</v>
      </c>
      <c r="D35" s="524">
        <v>0</v>
      </c>
      <c r="E35" s="524">
        <v>0</v>
      </c>
      <c r="F35" s="524">
        <v>0</v>
      </c>
      <c r="G35" s="524">
        <v>0</v>
      </c>
      <c r="H35" s="524">
        <v>0</v>
      </c>
      <c r="J35" s="276"/>
      <c r="K35" s="516"/>
    </row>
    <row r="36" spans="2:11">
      <c r="B36" s="480" t="s">
        <v>784</v>
      </c>
      <c r="C36" s="29" t="s">
        <v>575</v>
      </c>
      <c r="D36" s="524">
        <v>0</v>
      </c>
      <c r="E36" s="524">
        <v>0</v>
      </c>
      <c r="F36" s="524">
        <v>0</v>
      </c>
      <c r="G36" s="524">
        <v>0</v>
      </c>
      <c r="H36" s="524">
        <v>0</v>
      </c>
    </row>
    <row r="37" spans="2:11">
      <c r="B37" s="480" t="s">
        <v>785</v>
      </c>
      <c r="C37" s="29" t="s">
        <v>575</v>
      </c>
      <c r="D37" s="524">
        <v>0</v>
      </c>
      <c r="E37" s="524">
        <v>0</v>
      </c>
      <c r="F37" s="524">
        <v>0</v>
      </c>
      <c r="G37" s="524">
        <v>0</v>
      </c>
      <c r="H37" s="524">
        <v>0</v>
      </c>
    </row>
    <row r="38" spans="2:11">
      <c r="B38" s="480" t="s">
        <v>786</v>
      </c>
      <c r="C38" s="29" t="s">
        <v>575</v>
      </c>
      <c r="D38" s="524">
        <v>0</v>
      </c>
      <c r="E38" s="524">
        <v>0</v>
      </c>
      <c r="F38" s="524">
        <v>0</v>
      </c>
      <c r="G38" s="524">
        <v>0</v>
      </c>
      <c r="H38" s="524">
        <v>0</v>
      </c>
    </row>
    <row r="39" spans="2:11">
      <c r="B39" s="480" t="s">
        <v>950</v>
      </c>
      <c r="C39" s="29" t="s">
        <v>575</v>
      </c>
      <c r="D39" s="524">
        <v>0</v>
      </c>
      <c r="E39" s="524">
        <v>0</v>
      </c>
      <c r="F39" s="524">
        <v>0</v>
      </c>
      <c r="G39" s="524">
        <v>0</v>
      </c>
      <c r="H39" s="524">
        <v>0</v>
      </c>
    </row>
    <row r="40" spans="2:11">
      <c r="B40" s="481" t="s">
        <v>771</v>
      </c>
      <c r="C40" s="29" t="s">
        <v>575</v>
      </c>
      <c r="D40" s="70">
        <v>1530.4743154400001</v>
      </c>
      <c r="E40" s="70">
        <v>1595.4</v>
      </c>
      <c r="F40" s="70">
        <v>1810.4</v>
      </c>
      <c r="G40" s="70">
        <v>1515</v>
      </c>
      <c r="H40" s="70">
        <v>1475</v>
      </c>
    </row>
    <row r="41" spans="2:11">
      <c r="B41" s="482" t="s">
        <v>772</v>
      </c>
      <c r="C41" s="29" t="s">
        <v>575</v>
      </c>
      <c r="D41" s="340">
        <v>0</v>
      </c>
      <c r="E41" s="517">
        <v>0</v>
      </c>
      <c r="F41" s="517">
        <v>0</v>
      </c>
      <c r="G41" s="517">
        <v>487.82338221560008</v>
      </c>
      <c r="H41" s="517">
        <v>710.84406090022867</v>
      </c>
    </row>
    <row r="42" spans="2:11">
      <c r="B42" s="481" t="s">
        <v>773</v>
      </c>
      <c r="C42" s="29" t="s">
        <v>575</v>
      </c>
      <c r="D42" s="18">
        <v>1530.4743154400001</v>
      </c>
      <c r="E42" s="19">
        <v>1595.4</v>
      </c>
      <c r="F42" s="19">
        <v>1810.4</v>
      </c>
      <c r="G42" s="19">
        <v>2002.8233822156001</v>
      </c>
      <c r="H42" s="19">
        <v>2185.8440609002287</v>
      </c>
    </row>
    <row r="43" spans="2:11">
      <c r="D43" s="506" t="s">
        <v>991</v>
      </c>
      <c r="E43" s="506" t="s">
        <v>991</v>
      </c>
      <c r="F43" s="506" t="s">
        <v>991</v>
      </c>
      <c r="G43" s="506" t="s">
        <v>991</v>
      </c>
      <c r="H43" s="506" t="s">
        <v>991</v>
      </c>
    </row>
    <row r="44" spans="2:11"/>
    <row r="45" spans="2:11">
      <c r="B45" s="518" t="s">
        <v>774</v>
      </c>
      <c r="C45" s="29" t="s">
        <v>575</v>
      </c>
      <c r="D45" s="517">
        <v>1600.5</v>
      </c>
      <c r="E45" s="19">
        <v>1530.4743154400001</v>
      </c>
      <c r="F45" s="19">
        <v>1595.4</v>
      </c>
      <c r="G45" s="19">
        <v>1810.4</v>
      </c>
      <c r="H45" s="19">
        <v>2002.8233822156001</v>
      </c>
      <c r="I45" s="116"/>
    </row>
    <row r="46" spans="2:11">
      <c r="B46" s="518" t="s">
        <v>775</v>
      </c>
      <c r="C46" s="29" t="s">
        <v>575</v>
      </c>
      <c r="D46" s="526">
        <v>1530.4743154400001</v>
      </c>
      <c r="E46" s="525">
        <v>1595.4</v>
      </c>
      <c r="F46" s="525">
        <v>1810.4</v>
      </c>
      <c r="G46" s="525">
        <v>2002.8233822156001</v>
      </c>
      <c r="H46" s="525">
        <v>2185.8440609002287</v>
      </c>
      <c r="I46" s="116"/>
    </row>
    <row r="47" spans="2:11">
      <c r="D47" s="519"/>
      <c r="E47" s="519"/>
      <c r="F47" s="519"/>
      <c r="G47" s="519"/>
      <c r="H47" s="519"/>
    </row>
    <row r="48" spans="2:11">
      <c r="B48" s="352" t="s">
        <v>776</v>
      </c>
      <c r="D48" s="519"/>
      <c r="E48" s="519"/>
      <c r="F48" s="519"/>
      <c r="G48" s="519"/>
      <c r="H48" s="519"/>
    </row>
    <row r="49" spans="2:10">
      <c r="B49" s="480" t="s">
        <v>777</v>
      </c>
      <c r="C49" s="29" t="s">
        <v>575</v>
      </c>
      <c r="D49" s="517">
        <v>0</v>
      </c>
      <c r="E49" s="517">
        <v>0</v>
      </c>
      <c r="F49" s="517">
        <v>0</v>
      </c>
      <c r="G49" s="517">
        <v>0</v>
      </c>
      <c r="H49" s="517">
        <v>0</v>
      </c>
    </row>
    <row r="50" spans="2:10">
      <c r="B50" s="480" t="s">
        <v>778</v>
      </c>
      <c r="C50" s="29" t="s">
        <v>575</v>
      </c>
      <c r="D50" s="517">
        <v>33.1</v>
      </c>
      <c r="E50" s="517">
        <v>32.6</v>
      </c>
      <c r="F50" s="517">
        <v>32.799999999999997</v>
      </c>
      <c r="G50" s="517">
        <v>0</v>
      </c>
      <c r="H50" s="517">
        <v>0</v>
      </c>
    </row>
    <row r="51" spans="2:10">
      <c r="B51" s="480" t="s">
        <v>779</v>
      </c>
      <c r="C51" s="29" t="s">
        <v>575</v>
      </c>
      <c r="D51" s="517">
        <v>0</v>
      </c>
      <c r="E51" s="517">
        <v>0</v>
      </c>
      <c r="F51" s="517">
        <v>0</v>
      </c>
      <c r="G51" s="517">
        <v>0</v>
      </c>
      <c r="H51" s="517">
        <v>0</v>
      </c>
    </row>
    <row r="52" spans="2:10">
      <c r="B52" s="480" t="s">
        <v>780</v>
      </c>
      <c r="C52" s="29" t="s">
        <v>575</v>
      </c>
      <c r="D52" s="517">
        <v>0</v>
      </c>
      <c r="E52" s="517">
        <v>0</v>
      </c>
      <c r="F52" s="517">
        <v>0</v>
      </c>
      <c r="G52" s="517">
        <v>0</v>
      </c>
      <c r="H52" s="517">
        <v>0</v>
      </c>
    </row>
    <row r="53" spans="2:10">
      <c r="B53" s="480" t="s">
        <v>781</v>
      </c>
      <c r="C53" s="29" t="s">
        <v>575</v>
      </c>
      <c r="D53" s="517">
        <v>62.8</v>
      </c>
      <c r="E53" s="517">
        <v>74.300000000000011</v>
      </c>
      <c r="F53" s="517">
        <v>73.2</v>
      </c>
      <c r="G53" s="517">
        <v>0</v>
      </c>
      <c r="H53" s="517">
        <v>0</v>
      </c>
    </row>
    <row r="54" spans="2:10">
      <c r="B54" s="480" t="s">
        <v>782</v>
      </c>
      <c r="C54" s="29" t="s">
        <v>575</v>
      </c>
      <c r="D54" s="517">
        <v>0</v>
      </c>
      <c r="E54" s="517">
        <v>0</v>
      </c>
      <c r="F54" s="517">
        <v>0</v>
      </c>
      <c r="G54" s="517">
        <v>0</v>
      </c>
      <c r="H54" s="517">
        <v>0</v>
      </c>
    </row>
    <row r="55" spans="2:10">
      <c r="B55" s="480" t="s">
        <v>783</v>
      </c>
      <c r="C55" s="29" t="s">
        <v>575</v>
      </c>
      <c r="D55" s="517">
        <v>0</v>
      </c>
      <c r="E55" s="517">
        <v>0</v>
      </c>
      <c r="F55" s="517">
        <v>0</v>
      </c>
      <c r="G55" s="517">
        <v>0</v>
      </c>
      <c r="H55" s="517">
        <v>0</v>
      </c>
    </row>
    <row r="56" spans="2:10">
      <c r="B56" s="480" t="s">
        <v>784</v>
      </c>
      <c r="C56" s="29" t="s">
        <v>575</v>
      </c>
      <c r="D56" s="517">
        <v>0</v>
      </c>
      <c r="E56" s="517">
        <v>0</v>
      </c>
      <c r="F56" s="517">
        <v>0</v>
      </c>
      <c r="G56" s="517">
        <v>0</v>
      </c>
      <c r="H56" s="517">
        <v>0</v>
      </c>
    </row>
    <row r="57" spans="2:10">
      <c r="B57" s="480" t="s">
        <v>785</v>
      </c>
      <c r="C57" s="29" t="s">
        <v>575</v>
      </c>
      <c r="D57" s="517">
        <v>0</v>
      </c>
      <c r="E57" s="517">
        <v>0</v>
      </c>
      <c r="F57" s="517">
        <v>0</v>
      </c>
      <c r="G57" s="517">
        <v>0</v>
      </c>
      <c r="H57" s="517">
        <v>0</v>
      </c>
    </row>
    <row r="58" spans="2:10">
      <c r="B58" s="480" t="s">
        <v>786</v>
      </c>
      <c r="C58" s="29" t="s">
        <v>575</v>
      </c>
      <c r="D58" s="517">
        <v>0</v>
      </c>
      <c r="E58" s="517">
        <v>0</v>
      </c>
      <c r="F58" s="517">
        <v>0</v>
      </c>
      <c r="G58" s="517">
        <v>0</v>
      </c>
      <c r="H58" s="517">
        <v>0</v>
      </c>
    </row>
    <row r="59" spans="2:10">
      <c r="B59" s="480" t="s">
        <v>787</v>
      </c>
      <c r="C59" s="29" t="s">
        <v>575</v>
      </c>
      <c r="D59" s="18">
        <v>1626.3743154400001</v>
      </c>
      <c r="E59" s="18">
        <v>1702.3000000000002</v>
      </c>
      <c r="F59" s="18">
        <v>1916.4</v>
      </c>
      <c r="G59" s="18">
        <v>2002.8233822156001</v>
      </c>
      <c r="H59" s="18">
        <v>2185.8440609002287</v>
      </c>
    </row>
    <row r="60" spans="2:10">
      <c r="D60" s="519"/>
      <c r="E60" s="519"/>
      <c r="F60" s="519"/>
      <c r="G60" s="519"/>
      <c r="H60" s="519"/>
    </row>
    <row r="61" spans="2:10">
      <c r="B61" s="352" t="s">
        <v>788</v>
      </c>
    </row>
    <row r="62" spans="2:10">
      <c r="B62" s="96" t="s">
        <v>789</v>
      </c>
      <c r="C62" s="116" t="s">
        <v>538</v>
      </c>
      <c r="D62" s="527">
        <v>0</v>
      </c>
      <c r="E62" s="527">
        <v>0</v>
      </c>
      <c r="F62" s="527">
        <v>0</v>
      </c>
      <c r="G62" s="527">
        <v>0</v>
      </c>
      <c r="H62" s="527">
        <v>0</v>
      </c>
    </row>
    <row r="63" spans="2:10">
      <c r="B63" s="96" t="s">
        <v>754</v>
      </c>
      <c r="C63" s="116" t="s">
        <v>538</v>
      </c>
      <c r="D63" s="528">
        <v>1</v>
      </c>
      <c r="E63" s="529">
        <v>1</v>
      </c>
      <c r="F63" s="529">
        <v>1</v>
      </c>
      <c r="G63" s="529">
        <v>1</v>
      </c>
      <c r="H63" s="529">
        <v>1</v>
      </c>
      <c r="J63" s="516"/>
    </row>
    <row r="64" spans="2:10">
      <c r="C64" s="116"/>
      <c r="D64" s="116"/>
      <c r="E64" s="116"/>
      <c r="F64" s="116"/>
      <c r="G64" s="116"/>
      <c r="H64" s="116"/>
      <c r="I64" s="116"/>
    </row>
    <row r="65" spans="2:8">
      <c r="B65" s="96" t="s">
        <v>790</v>
      </c>
      <c r="C65" s="29" t="s">
        <v>575</v>
      </c>
      <c r="D65" s="530">
        <v>1565.4871577200001</v>
      </c>
      <c r="E65" s="531">
        <v>1562.93715772</v>
      </c>
      <c r="F65" s="531">
        <v>1702.9</v>
      </c>
      <c r="G65" s="531">
        <v>1906.6116911078002</v>
      </c>
      <c r="H65" s="531">
        <v>2094.3337215579145</v>
      </c>
    </row>
    <row r="66" spans="2:8">
      <c r="B66" s="96" t="s">
        <v>791</v>
      </c>
      <c r="C66" s="29" t="s">
        <v>575</v>
      </c>
      <c r="D66" s="532">
        <v>965.63463449238088</v>
      </c>
      <c r="E66" s="533">
        <v>1123.7614881935478</v>
      </c>
      <c r="F66" s="533">
        <v>1181.7373438785357</v>
      </c>
      <c r="G66" s="533">
        <v>1198.0756505666468</v>
      </c>
      <c r="H66" s="533">
        <v>1237.6221249398482</v>
      </c>
    </row>
    <row r="67" spans="2:8">
      <c r="B67" s="96" t="s">
        <v>792</v>
      </c>
      <c r="C67" s="29" t="s">
        <v>575</v>
      </c>
      <c r="D67" s="534">
        <v>2531.121792212381</v>
      </c>
      <c r="E67" s="534">
        <v>2686.6986459135478</v>
      </c>
      <c r="F67" s="534">
        <v>2884.6373438785358</v>
      </c>
      <c r="G67" s="534">
        <v>3104.687341674447</v>
      </c>
      <c r="H67" s="534">
        <v>3331.9558464977626</v>
      </c>
    </row>
    <row r="68" spans="2:8">
      <c r="B68" s="96" t="s">
        <v>793</v>
      </c>
      <c r="C68" s="29" t="s">
        <v>538</v>
      </c>
      <c r="D68" s="535">
        <v>0.61849538909451396</v>
      </c>
      <c r="E68" s="536">
        <v>0.5817314718556984</v>
      </c>
      <c r="F68" s="536">
        <v>0.59033417272147215</v>
      </c>
      <c r="G68" s="536">
        <v>0.61410747082812844</v>
      </c>
      <c r="H68" s="536">
        <v>0.6285598663497538</v>
      </c>
    </row>
    <row r="69" spans="2:8">
      <c r="B69" s="96" t="s">
        <v>24</v>
      </c>
      <c r="C69" s="29" t="s">
        <v>538</v>
      </c>
      <c r="D69" s="537">
        <v>0.6</v>
      </c>
      <c r="E69" s="538">
        <v>0.6</v>
      </c>
      <c r="F69" s="538">
        <v>0.6</v>
      </c>
      <c r="G69" s="538">
        <v>0.6</v>
      </c>
      <c r="H69" s="538">
        <v>0.6</v>
      </c>
    </row>
    <row r="70" spans="2:8">
      <c r="B70" s="96" t="s">
        <v>794</v>
      </c>
      <c r="C70" s="29" t="s">
        <v>538</v>
      </c>
      <c r="D70" s="539">
        <v>1.8495389094513981E-2</v>
      </c>
      <c r="E70" s="540">
        <v>-1.8268528144301577E-2</v>
      </c>
      <c r="F70" s="540">
        <v>-9.6658272785278276E-3</v>
      </c>
      <c r="G70" s="540">
        <v>1.4107470828128466E-2</v>
      </c>
      <c r="H70" s="540">
        <v>2.8559866349753826E-2</v>
      </c>
    </row>
    <row r="71" spans="2:8"/>
    <row r="72" spans="2:8">
      <c r="B72" s="96" t="s">
        <v>795</v>
      </c>
      <c r="C72" s="388" t="s">
        <v>20</v>
      </c>
      <c r="D72" s="541">
        <v>1200.522322559536</v>
      </c>
      <c r="E72" s="542">
        <v>1157.7904744552477</v>
      </c>
      <c r="F72" s="542">
        <v>1227.0287439029182</v>
      </c>
      <c r="G72" s="542">
        <v>1344.636902080219</v>
      </c>
      <c r="H72" s="542">
        <v>1448.6581360124849</v>
      </c>
    </row>
    <row r="73" spans="2:8">
      <c r="B73" s="96" t="s">
        <v>796</v>
      </c>
      <c r="C73" s="388" t="s">
        <v>20</v>
      </c>
      <c r="D73" s="543">
        <v>740.51449635210975</v>
      </c>
      <c r="E73" s="544">
        <v>832.45851579096643</v>
      </c>
      <c r="F73" s="544">
        <v>851.50372228695176</v>
      </c>
      <c r="G73" s="544">
        <v>844.94222853508882</v>
      </c>
      <c r="H73" s="544">
        <v>856.06765633773534</v>
      </c>
    </row>
    <row r="74" spans="2:8">
      <c r="B74" s="96" t="s">
        <v>797</v>
      </c>
      <c r="C74" s="388" t="s">
        <v>20</v>
      </c>
      <c r="D74" s="534">
        <v>1941.0368189116457</v>
      </c>
      <c r="E74" s="534">
        <v>1990.2489902462141</v>
      </c>
      <c r="F74" s="534">
        <v>2078.5324661898699</v>
      </c>
      <c r="G74" s="534">
        <v>2189.5791306153078</v>
      </c>
      <c r="H74" s="534">
        <v>2304.7257923502202</v>
      </c>
    </row>
    <row r="75" spans="2:8">
      <c r="B75" s="96" t="s">
        <v>793</v>
      </c>
      <c r="C75" s="29" t="s">
        <v>538</v>
      </c>
      <c r="D75" s="535">
        <v>0.61849538909451396</v>
      </c>
      <c r="E75" s="536">
        <v>0.5817314718556984</v>
      </c>
      <c r="F75" s="536">
        <v>0.59033417272147215</v>
      </c>
      <c r="G75" s="536">
        <v>0.61410747082812844</v>
      </c>
      <c r="H75" s="536">
        <v>0.6285598663497538</v>
      </c>
    </row>
    <row r="76" spans="2:8">
      <c r="B76" s="96" t="s">
        <v>24</v>
      </c>
      <c r="C76" s="29" t="s">
        <v>538</v>
      </c>
      <c r="D76" s="537">
        <v>0.6</v>
      </c>
      <c r="E76" s="538">
        <v>0.6</v>
      </c>
      <c r="F76" s="538">
        <v>0.6</v>
      </c>
      <c r="G76" s="538">
        <v>0.6</v>
      </c>
      <c r="H76" s="538">
        <v>0.6</v>
      </c>
    </row>
    <row r="77" spans="2:8">
      <c r="B77" s="96" t="s">
        <v>794</v>
      </c>
      <c r="C77" s="29" t="s">
        <v>538</v>
      </c>
      <c r="D77" s="539">
        <v>1.8495389094513981E-2</v>
      </c>
      <c r="E77" s="540">
        <v>-1.8268528144301577E-2</v>
      </c>
      <c r="F77" s="540">
        <v>-9.6658272785278276E-3</v>
      </c>
      <c r="G77" s="540">
        <v>1.4107470828128466E-2</v>
      </c>
      <c r="H77" s="540">
        <v>2.8559866349753826E-2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8" priority="2">
      <formula>D$5="Forecast"</formula>
    </cfRule>
    <cfRule type="expression" dxfId="27" priority="3">
      <formula>C$12="N/A"</formula>
    </cfRule>
  </conditionalFormatting>
  <conditionalFormatting sqref="D41:H41">
    <cfRule type="expression" dxfId="26"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sqref="A1:XFD1048576"/>
    </sheetView>
  </sheetViews>
  <sheetFormatPr defaultColWidth="9" defaultRowHeight="12.75"/>
  <cols>
    <col min="1" max="1" width="8.375" style="96" customWidth="1"/>
    <col min="2" max="2" width="52.125" style="96" bestFit="1" customWidth="1"/>
    <col min="3" max="4" width="4.25" style="96" customWidth="1"/>
    <col min="5" max="5" width="14.125" style="116" customWidth="1"/>
    <col min="6" max="10" width="11.125" style="96" customWidth="1"/>
    <col min="11" max="11" width="5" style="96" customWidth="1"/>
    <col min="12" max="12" width="9" style="96"/>
    <col min="13" max="13" width="9" style="72"/>
    <col min="14" max="16384" width="9" style="96"/>
  </cols>
  <sheetData>
    <row r="1" spans="1:19" ht="20.25">
      <c r="A1" s="728" t="s">
        <v>816</v>
      </c>
      <c r="B1" s="765"/>
      <c r="C1" s="765"/>
      <c r="D1" s="765"/>
      <c r="E1" s="766"/>
      <c r="F1" s="760"/>
      <c r="G1" s="760"/>
      <c r="H1" s="760"/>
      <c r="I1" s="760"/>
      <c r="J1" s="760"/>
      <c r="K1" s="377"/>
    </row>
    <row r="2" spans="1:19" ht="20.25">
      <c r="A2" s="729" t="s">
        <v>4</v>
      </c>
      <c r="B2" s="268"/>
      <c r="C2" s="268"/>
      <c r="D2" s="268"/>
      <c r="E2" s="545"/>
      <c r="F2" s="269"/>
      <c r="G2" s="269"/>
      <c r="H2" s="269"/>
      <c r="I2" s="269"/>
      <c r="J2" s="269"/>
      <c r="K2" s="271"/>
    </row>
    <row r="3" spans="1:19" ht="20.25">
      <c r="A3" s="730">
        <v>2026</v>
      </c>
      <c r="B3" s="272"/>
      <c r="C3" s="272"/>
      <c r="D3" s="272"/>
      <c r="E3" s="272"/>
      <c r="F3" s="272"/>
      <c r="G3" s="272"/>
      <c r="H3" s="272"/>
      <c r="I3" s="272"/>
      <c r="J3" s="272"/>
      <c r="K3" s="274"/>
    </row>
    <row r="4" spans="1:19" s="276" customFormat="1" ht="12.75" customHeight="1">
      <c r="E4" s="387"/>
      <c r="M4" s="316"/>
    </row>
    <row r="5" spans="1:19" s="276" customFormat="1">
      <c r="B5" s="400"/>
      <c r="C5" s="400"/>
      <c r="D5" s="400"/>
      <c r="E5" s="387"/>
      <c r="F5" s="401" t="s">
        <v>983</v>
      </c>
      <c r="G5" s="401" t="s">
        <v>983</v>
      </c>
      <c r="H5" s="401" t="s">
        <v>983</v>
      </c>
      <c r="I5" s="401" t="s">
        <v>984</v>
      </c>
      <c r="J5" s="401" t="s">
        <v>984</v>
      </c>
      <c r="M5" s="316"/>
    </row>
    <row r="6" spans="1:19" s="276" customFormat="1">
      <c r="E6" s="387"/>
      <c r="F6" s="378">
        <v>2024</v>
      </c>
      <c r="G6" s="379">
        <v>2025</v>
      </c>
      <c r="H6" s="379">
        <v>2026</v>
      </c>
      <c r="I6" s="379">
        <v>2027</v>
      </c>
      <c r="J6" s="379">
        <v>2028</v>
      </c>
      <c r="M6" s="316"/>
    </row>
    <row r="7" spans="1:19" s="276" customFormat="1">
      <c r="E7" s="387"/>
      <c r="F7" s="378" t="s">
        <v>986</v>
      </c>
      <c r="G7" s="378" t="s">
        <v>987</v>
      </c>
      <c r="H7" s="378" t="s">
        <v>988</v>
      </c>
      <c r="I7" s="378" t="s">
        <v>989</v>
      </c>
      <c r="J7" s="476" t="s">
        <v>990</v>
      </c>
      <c r="M7" s="316"/>
    </row>
    <row r="8" spans="1:19" s="276" customFormat="1">
      <c r="E8" s="387"/>
      <c r="F8" s="387"/>
      <c r="G8" s="387"/>
      <c r="H8" s="387"/>
      <c r="I8" s="387"/>
      <c r="J8" s="387"/>
      <c r="K8" s="387"/>
      <c r="L8" s="387"/>
      <c r="M8" s="387"/>
      <c r="N8" s="387"/>
      <c r="O8" s="387"/>
      <c r="P8" s="387"/>
      <c r="Q8" s="387"/>
      <c r="R8" s="387"/>
      <c r="S8" s="387"/>
    </row>
    <row r="9" spans="1:19" s="276" customFormat="1">
      <c r="B9" s="546" t="s">
        <v>817</v>
      </c>
      <c r="C9" s="546"/>
      <c r="D9" s="546"/>
      <c r="L9" s="387"/>
      <c r="M9" s="316"/>
    </row>
    <row r="10" spans="1:19" s="276" customFormat="1">
      <c r="L10" s="387"/>
    </row>
    <row r="11" spans="1:19" s="276" customFormat="1">
      <c r="B11" s="547"/>
      <c r="C11" s="547"/>
      <c r="D11" s="547"/>
      <c r="E11" s="547"/>
      <c r="F11" s="547"/>
      <c r="G11" s="547"/>
      <c r="H11" s="547"/>
      <c r="I11" s="547"/>
      <c r="J11" s="547"/>
      <c r="K11" s="547"/>
      <c r="L11" s="387"/>
      <c r="M11" s="316"/>
    </row>
    <row r="12" spans="1:19" s="276" customFormat="1">
      <c r="B12" s="96" t="s">
        <v>818</v>
      </c>
      <c r="C12" s="96"/>
      <c r="D12" s="96"/>
      <c r="E12" s="548" t="s">
        <v>20</v>
      </c>
      <c r="F12" s="549">
        <v>1995.6512343300719</v>
      </c>
      <c r="G12" s="549">
        <v>2066.960219675017</v>
      </c>
      <c r="H12" s="549">
        <v>2175.6530296683131</v>
      </c>
      <c r="I12" s="549">
        <v>2294.0992968625401</v>
      </c>
      <c r="J12" s="549">
        <v>2410.7236388507699</v>
      </c>
      <c r="L12" s="387"/>
      <c r="M12" s="316"/>
    </row>
    <row r="13" spans="1:19" s="276" customFormat="1">
      <c r="L13" s="387"/>
      <c r="M13" s="316"/>
    </row>
    <row r="14" spans="1:19" s="276" customFormat="1">
      <c r="B14" s="547"/>
      <c r="C14" s="547"/>
      <c r="D14" s="547"/>
      <c r="E14" s="387"/>
      <c r="F14" s="387"/>
      <c r="G14" s="387"/>
      <c r="H14" s="387"/>
      <c r="I14" s="387"/>
      <c r="J14" s="387"/>
      <c r="L14" s="387"/>
      <c r="M14" s="316"/>
    </row>
    <row r="15" spans="1:19" s="276" customFormat="1" ht="14.25">
      <c r="B15" s="276" t="s">
        <v>819</v>
      </c>
      <c r="E15" s="548" t="s">
        <v>20</v>
      </c>
      <c r="F15" s="549">
        <v>1962.6865204652076</v>
      </c>
      <c r="G15" s="569">
        <v>1995.6512343300719</v>
      </c>
      <c r="H15" s="569">
        <v>2066.960219675017</v>
      </c>
      <c r="I15" s="569">
        <v>2175.6530296683131</v>
      </c>
      <c r="J15" s="569">
        <v>2294.0992968625401</v>
      </c>
      <c r="L15" s="387"/>
      <c r="M15" s="316"/>
    </row>
    <row r="16" spans="1:19" s="276" customFormat="1">
      <c r="B16" s="276" t="s">
        <v>820</v>
      </c>
      <c r="E16" s="548" t="s">
        <v>20</v>
      </c>
      <c r="F16" s="550"/>
      <c r="G16" s="551"/>
      <c r="H16" s="551"/>
      <c r="I16" s="551"/>
      <c r="J16" s="551"/>
      <c r="L16" s="387"/>
      <c r="M16" s="316"/>
    </row>
    <row r="17" spans="1:19" s="276" customFormat="1">
      <c r="B17" s="402" t="s">
        <v>821</v>
      </c>
      <c r="C17" s="402"/>
      <c r="D17" s="402"/>
      <c r="E17" s="548" t="s">
        <v>20</v>
      </c>
      <c r="F17" s="570">
        <v>1962.6865204652076</v>
      </c>
      <c r="G17" s="571">
        <v>1995.6512343300719</v>
      </c>
      <c r="H17" s="571">
        <v>2066.960219675017</v>
      </c>
      <c r="I17" s="571">
        <v>2175.6530296683131</v>
      </c>
      <c r="J17" s="571">
        <v>2294.0992968625401</v>
      </c>
      <c r="L17" s="387"/>
      <c r="M17" s="316"/>
    </row>
    <row r="18" spans="1:19" s="276" customFormat="1">
      <c r="B18" s="552" t="s">
        <v>822</v>
      </c>
      <c r="C18" s="552"/>
      <c r="D18" s="552"/>
      <c r="E18" s="548" t="s">
        <v>20</v>
      </c>
      <c r="F18" s="553">
        <v>201.92275194568111</v>
      </c>
      <c r="G18" s="553">
        <v>238.18491679456918</v>
      </c>
      <c r="H18" s="553">
        <v>239.70989358765095</v>
      </c>
      <c r="I18" s="553">
        <v>248.87973700454847</v>
      </c>
      <c r="J18" s="553">
        <v>245.89941890410159</v>
      </c>
      <c r="L18" s="387"/>
      <c r="M18" s="316"/>
    </row>
    <row r="19" spans="1:19" s="276" customFormat="1">
      <c r="B19" s="552" t="s">
        <v>823</v>
      </c>
      <c r="C19" s="552"/>
      <c r="D19" s="552"/>
      <c r="E19" s="548" t="s">
        <v>20</v>
      </c>
      <c r="F19" s="554">
        <v>0</v>
      </c>
      <c r="G19" s="555">
        <v>0</v>
      </c>
      <c r="H19" s="555">
        <v>0</v>
      </c>
      <c r="I19" s="555">
        <v>0</v>
      </c>
      <c r="J19" s="555">
        <v>0</v>
      </c>
      <c r="L19" s="387"/>
      <c r="M19" s="316"/>
    </row>
    <row r="20" spans="1:19" s="276" customFormat="1">
      <c r="B20" s="556" t="s">
        <v>824</v>
      </c>
      <c r="C20" s="556"/>
      <c r="D20" s="556"/>
      <c r="E20" s="548" t="s">
        <v>20</v>
      </c>
      <c r="F20" s="572">
        <v>201.92275194568111</v>
      </c>
      <c r="G20" s="572">
        <v>238.18491679456918</v>
      </c>
      <c r="H20" s="572">
        <v>239.70989358765095</v>
      </c>
      <c r="I20" s="572">
        <v>248.87973700454847</v>
      </c>
      <c r="J20" s="572">
        <v>245.89941890410159</v>
      </c>
      <c r="L20" s="387"/>
      <c r="M20" s="316"/>
    </row>
    <row r="21" spans="1:19" s="276" customFormat="1">
      <c r="B21" s="552" t="s">
        <v>825</v>
      </c>
      <c r="C21" s="552"/>
      <c r="D21" s="552"/>
      <c r="E21" s="548" t="s">
        <v>20</v>
      </c>
      <c r="F21" s="557">
        <v>-168.95803808081689</v>
      </c>
      <c r="G21" s="557">
        <v>-166.87593144962401</v>
      </c>
      <c r="H21" s="557">
        <v>-131.01708359435514</v>
      </c>
      <c r="I21" s="557">
        <v>-130.4334698103215</v>
      </c>
      <c r="J21" s="558">
        <v>-129.27507691587198</v>
      </c>
      <c r="L21" s="387"/>
      <c r="M21" s="316"/>
    </row>
    <row r="22" spans="1:19" s="276" customFormat="1">
      <c r="B22" s="552" t="s">
        <v>826</v>
      </c>
      <c r="C22" s="552"/>
      <c r="D22" s="552"/>
      <c r="E22" s="548" t="s">
        <v>20</v>
      </c>
      <c r="F22" s="559">
        <v>0</v>
      </c>
      <c r="G22" s="560">
        <v>0</v>
      </c>
      <c r="H22" s="560">
        <v>0</v>
      </c>
      <c r="I22" s="560">
        <v>0</v>
      </c>
      <c r="J22" s="560">
        <v>0</v>
      </c>
      <c r="L22" s="387"/>
      <c r="M22" s="316"/>
    </row>
    <row r="23" spans="1:19" s="276" customFormat="1">
      <c r="B23" s="323" t="s">
        <v>827</v>
      </c>
      <c r="C23" s="323"/>
      <c r="D23" s="323"/>
      <c r="E23" s="548" t="s">
        <v>20</v>
      </c>
      <c r="F23" s="573">
        <v>-168.95803808081689</v>
      </c>
      <c r="G23" s="573">
        <v>-166.87593144962401</v>
      </c>
      <c r="H23" s="573">
        <v>-131.01708359435514</v>
      </c>
      <c r="I23" s="573">
        <v>-130.4334698103215</v>
      </c>
      <c r="J23" s="573">
        <v>-129.27507691587198</v>
      </c>
      <c r="L23" s="685"/>
      <c r="M23" s="685"/>
      <c r="N23" s="685"/>
      <c r="O23" s="685"/>
    </row>
    <row r="24" spans="1:19" s="276" customFormat="1">
      <c r="B24" s="402" t="s">
        <v>828</v>
      </c>
      <c r="C24" s="402"/>
      <c r="D24" s="402"/>
      <c r="E24" s="548" t="s">
        <v>20</v>
      </c>
      <c r="F24" s="574">
        <v>1995.6512343300719</v>
      </c>
      <c r="G24" s="574">
        <v>2066.960219675017</v>
      </c>
      <c r="H24" s="574">
        <v>2175.6530296683131</v>
      </c>
      <c r="I24" s="574">
        <v>2294.0992968625401</v>
      </c>
      <c r="J24" s="574">
        <v>2410.7236388507699</v>
      </c>
      <c r="L24" s="387"/>
      <c r="M24" s="316"/>
    </row>
    <row r="25" spans="1:19" s="276" customFormat="1">
      <c r="B25" s="402"/>
      <c r="C25" s="402"/>
      <c r="D25" s="402"/>
      <c r="E25" s="548"/>
      <c r="F25" s="548"/>
      <c r="G25" s="548"/>
      <c r="H25" s="548"/>
      <c r="I25" s="548"/>
      <c r="J25" s="548"/>
      <c r="K25" s="548"/>
      <c r="L25" s="387"/>
      <c r="M25" s="548"/>
      <c r="N25" s="548"/>
    </row>
    <row r="26" spans="1:19" s="276" customFormat="1">
      <c r="B26" s="402" t="s">
        <v>829</v>
      </c>
      <c r="C26" s="548"/>
      <c r="D26" s="548"/>
      <c r="E26" s="548" t="s">
        <v>20</v>
      </c>
      <c r="F26" s="574">
        <v>0</v>
      </c>
      <c r="G26" s="575">
        <v>0</v>
      </c>
      <c r="H26" s="575">
        <v>0</v>
      </c>
      <c r="I26" s="575">
        <v>0</v>
      </c>
      <c r="J26" s="576">
        <v>0</v>
      </c>
      <c r="K26" s="548"/>
      <c r="L26" s="387"/>
      <c r="M26" s="548"/>
      <c r="N26" s="548"/>
    </row>
    <row r="27" spans="1:19" s="276" customFormat="1">
      <c r="B27" s="402" t="s">
        <v>830</v>
      </c>
      <c r="C27" s="548"/>
      <c r="D27" s="548"/>
      <c r="E27" s="562"/>
      <c r="F27" s="577" t="s">
        <v>1002</v>
      </c>
      <c r="G27" s="578" t="s">
        <v>1002</v>
      </c>
      <c r="H27" s="578" t="s">
        <v>1002</v>
      </c>
      <c r="I27" s="578" t="s">
        <v>1003</v>
      </c>
      <c r="J27" s="579" t="s">
        <v>1003</v>
      </c>
      <c r="K27" s="548"/>
      <c r="L27" s="387"/>
      <c r="N27" s="548"/>
    </row>
    <row r="28" spans="1:19" s="276" customFormat="1">
      <c r="B28" s="402"/>
      <c r="C28" s="402"/>
      <c r="D28" s="402"/>
      <c r="E28" s="548"/>
      <c r="F28" s="548"/>
      <c r="G28" s="548"/>
      <c r="H28" s="548"/>
      <c r="I28" s="548"/>
      <c r="J28" s="548"/>
      <c r="K28" s="548"/>
      <c r="L28" s="387"/>
      <c r="M28" s="548"/>
      <c r="N28" s="548"/>
    </row>
    <row r="29" spans="1:19" s="276" customFormat="1">
      <c r="B29" s="402"/>
      <c r="C29" s="402"/>
      <c r="D29" s="402"/>
      <c r="E29" s="548"/>
      <c r="F29" s="561"/>
      <c r="G29" s="548"/>
      <c r="H29" s="561"/>
      <c r="I29" s="561"/>
      <c r="J29" s="561"/>
      <c r="K29" s="548"/>
      <c r="L29" s="387"/>
      <c r="M29" s="548"/>
      <c r="N29" s="548"/>
    </row>
    <row r="30" spans="1:19" s="276" customFormat="1">
      <c r="A30" s="96"/>
      <c r="B30" s="276" t="s">
        <v>831</v>
      </c>
      <c r="E30" s="116" t="s">
        <v>832</v>
      </c>
      <c r="F30" s="676">
        <v>1.2567228174904603</v>
      </c>
      <c r="G30" s="548"/>
      <c r="H30" s="561"/>
      <c r="I30" s="561"/>
      <c r="J30" s="563"/>
      <c r="K30" s="564"/>
      <c r="L30" s="387"/>
      <c r="M30" s="692"/>
      <c r="N30" s="692"/>
    </row>
    <row r="31" spans="1:19" s="276" customFormat="1">
      <c r="B31" s="402"/>
      <c r="C31" s="402"/>
      <c r="D31" s="402"/>
      <c r="E31" s="548"/>
      <c r="F31" s="565"/>
      <c r="G31" s="565"/>
      <c r="H31" s="565"/>
      <c r="I31" s="565"/>
      <c r="J31" s="565"/>
      <c r="K31" s="548"/>
      <c r="L31" s="387"/>
    </row>
    <row r="32" spans="1:19" s="276" customFormat="1">
      <c r="B32" s="402" t="s">
        <v>828</v>
      </c>
      <c r="C32" s="402"/>
      <c r="D32" s="402"/>
      <c r="E32" s="29" t="s">
        <v>575</v>
      </c>
      <c r="F32" s="580">
        <v>2595.6906505751781</v>
      </c>
      <c r="G32" s="580">
        <v>2777.7066412519175</v>
      </c>
      <c r="H32" s="580">
        <v>2991.5680465051546</v>
      </c>
      <c r="I32" s="580">
        <v>3217.8066368437394</v>
      </c>
      <c r="J32" s="580">
        <v>3446.1050561517854</v>
      </c>
      <c r="K32" s="548"/>
      <c r="Q32" s="685"/>
      <c r="R32" s="685"/>
      <c r="S32" s="685"/>
    </row>
    <row r="33" spans="1:14" s="276" customFormat="1">
      <c r="B33" s="402"/>
      <c r="C33" s="402"/>
      <c r="D33" s="402"/>
      <c r="E33" s="548"/>
      <c r="F33" s="548"/>
      <c r="G33" s="548"/>
      <c r="H33" s="548"/>
      <c r="I33" s="548"/>
      <c r="J33" s="548"/>
      <c r="K33" s="548"/>
      <c r="L33" s="387"/>
      <c r="M33" s="548"/>
      <c r="N33" s="548"/>
    </row>
    <row r="34" spans="1:14" s="276" customFormat="1">
      <c r="B34" s="316" t="s">
        <v>833</v>
      </c>
      <c r="C34" s="316"/>
      <c r="D34" s="316"/>
      <c r="E34" s="548" t="s">
        <v>834</v>
      </c>
      <c r="F34" s="581">
        <v>3.1E-2</v>
      </c>
      <c r="G34" s="581">
        <v>3.1699999999999999E-2</v>
      </c>
      <c r="H34" s="581">
        <v>3.1899999999999998E-2</v>
      </c>
      <c r="I34" s="581">
        <v>3.1899999999999998E-2</v>
      </c>
      <c r="J34" s="581">
        <v>3.1899999999999998E-2</v>
      </c>
      <c r="K34" s="548"/>
      <c r="L34" s="387"/>
      <c r="M34" s="548"/>
      <c r="N34" s="548"/>
    </row>
    <row r="35" spans="1:14" s="276" customFormat="1">
      <c r="B35" s="316" t="s">
        <v>835</v>
      </c>
      <c r="C35" s="316"/>
      <c r="D35" s="316"/>
      <c r="E35" s="548" t="s">
        <v>834</v>
      </c>
      <c r="F35" s="582">
        <v>5.2833944000000001E-2</v>
      </c>
      <c r="G35" s="582">
        <v>5.5875458000000003E-2</v>
      </c>
      <c r="H35" s="582">
        <v>5.4475396000000002E-2</v>
      </c>
      <c r="I35" s="582">
        <v>5.4934037000000012E-2</v>
      </c>
      <c r="J35" s="582">
        <v>5.5127149E-2</v>
      </c>
      <c r="K35" s="548"/>
      <c r="L35" s="387"/>
      <c r="M35" s="548"/>
      <c r="N35" s="548"/>
    </row>
    <row r="36" spans="1:14">
      <c r="A36" s="276"/>
      <c r="B36" s="316" t="s">
        <v>836</v>
      </c>
      <c r="C36" s="316"/>
      <c r="D36" s="316"/>
      <c r="E36" s="548" t="s">
        <v>538</v>
      </c>
      <c r="F36" s="583">
        <v>0.6</v>
      </c>
      <c r="G36" s="583">
        <v>0.6</v>
      </c>
      <c r="H36" s="583">
        <v>0.6</v>
      </c>
      <c r="I36" s="583">
        <v>0.6</v>
      </c>
      <c r="J36" s="583">
        <v>0.6</v>
      </c>
      <c r="K36" s="548"/>
      <c r="L36" s="387"/>
      <c r="M36" s="548"/>
      <c r="N36" s="548"/>
    </row>
    <row r="37" spans="1:14">
      <c r="B37" s="96" t="s">
        <v>837</v>
      </c>
      <c r="E37" s="548" t="s">
        <v>834</v>
      </c>
      <c r="F37" s="584">
        <v>3.97335776E-2</v>
      </c>
      <c r="G37" s="585">
        <v>4.1370183200000001E-2</v>
      </c>
      <c r="H37" s="585">
        <v>4.09301584E-2</v>
      </c>
      <c r="I37" s="585">
        <v>4.1113614800000003E-2</v>
      </c>
      <c r="J37" s="585">
        <v>4.1190859599999997E-2</v>
      </c>
      <c r="K37" s="548"/>
      <c r="L37" s="387"/>
      <c r="M37" s="548"/>
      <c r="N37" s="548"/>
    </row>
    <row r="38" spans="1:14" s="276" customFormat="1">
      <c r="A38" s="96"/>
      <c r="B38" s="96"/>
      <c r="C38" s="96"/>
      <c r="D38" s="96"/>
      <c r="E38" s="566"/>
      <c r="F38" s="567"/>
      <c r="G38" s="567"/>
      <c r="H38" s="567"/>
      <c r="I38" s="567"/>
      <c r="J38" s="567"/>
      <c r="K38" s="548"/>
      <c r="L38" s="387"/>
      <c r="M38" s="548"/>
      <c r="N38" s="548"/>
    </row>
    <row r="39" spans="1:14" s="276" customFormat="1">
      <c r="A39" s="96"/>
      <c r="B39" s="72" t="s">
        <v>838</v>
      </c>
      <c r="C39" s="72"/>
      <c r="D39" s="72"/>
      <c r="E39" s="548" t="s">
        <v>20</v>
      </c>
      <c r="F39" s="18">
        <v>1164.6220913469874</v>
      </c>
      <c r="G39" s="19">
        <v>1194.1493941477283</v>
      </c>
      <c r="H39" s="19">
        <v>1247.1194797139219</v>
      </c>
      <c r="I39" s="19">
        <v>1313.7474783691846</v>
      </c>
      <c r="J39" s="19">
        <v>1382.8354754101322</v>
      </c>
      <c r="K39" s="548"/>
      <c r="L39" s="387"/>
      <c r="M39" s="548"/>
      <c r="N39" s="548"/>
    </row>
    <row r="40" spans="1:14" s="276" customFormat="1">
      <c r="A40" s="96"/>
      <c r="B40" s="72" t="s">
        <v>839</v>
      </c>
      <c r="C40" s="72"/>
      <c r="D40" s="72"/>
      <c r="E40" s="548" t="s">
        <v>20</v>
      </c>
      <c r="F40" s="58">
        <v>776.41472756465828</v>
      </c>
      <c r="G40" s="59">
        <v>796.09959609848568</v>
      </c>
      <c r="H40" s="59">
        <v>831.41298647594795</v>
      </c>
      <c r="I40" s="59">
        <v>875.83165224612321</v>
      </c>
      <c r="J40" s="59">
        <v>921.89031694008816</v>
      </c>
      <c r="K40" s="548"/>
      <c r="L40" s="387"/>
      <c r="M40" s="548"/>
      <c r="N40" s="548"/>
    </row>
    <row r="41" spans="1:14" s="276" customFormat="1">
      <c r="A41" s="96"/>
      <c r="B41" s="96" t="s">
        <v>840</v>
      </c>
      <c r="C41" s="96"/>
      <c r="D41" s="96"/>
      <c r="E41" s="548" t="s">
        <v>20</v>
      </c>
      <c r="F41" s="21">
        <v>1941.0368189116457</v>
      </c>
      <c r="G41" s="21">
        <v>1990.2489902462141</v>
      </c>
      <c r="H41" s="21">
        <v>2078.5324661898699</v>
      </c>
      <c r="I41" s="21">
        <v>2189.5791306153078</v>
      </c>
      <c r="J41" s="21">
        <v>2304.7257923502202</v>
      </c>
      <c r="K41" s="548"/>
      <c r="L41" s="387"/>
      <c r="M41" s="548"/>
      <c r="N41" s="548"/>
    </row>
    <row r="42" spans="1:14" s="276" customFormat="1">
      <c r="A42" s="96"/>
      <c r="B42" s="96"/>
      <c r="C42" s="96"/>
      <c r="D42" s="96"/>
      <c r="E42" s="548"/>
      <c r="F42" s="548"/>
      <c r="G42" s="548"/>
      <c r="H42" s="548"/>
      <c r="I42" s="548"/>
      <c r="J42" s="548"/>
      <c r="K42" s="548"/>
      <c r="L42" s="387"/>
      <c r="M42" s="548"/>
      <c r="N42" s="548"/>
    </row>
    <row r="43" spans="1:14" s="276" customFormat="1">
      <c r="A43" s="96"/>
      <c r="B43" s="72" t="s">
        <v>841</v>
      </c>
      <c r="C43" s="72"/>
      <c r="D43" s="72"/>
      <c r="E43" s="548" t="s">
        <v>20</v>
      </c>
      <c r="F43" s="133">
        <v>36.103284831756611</v>
      </c>
      <c r="G43" s="134">
        <v>37.854535794482985</v>
      </c>
      <c r="H43" s="134">
        <v>39.783111402874106</v>
      </c>
      <c r="I43" s="134">
        <v>41.908544559976988</v>
      </c>
      <c r="J43" s="134">
        <v>44.112451665583215</v>
      </c>
      <c r="K43" s="548"/>
      <c r="L43" s="387"/>
      <c r="M43" s="548"/>
      <c r="N43" s="548"/>
    </row>
    <row r="44" spans="1:14">
      <c r="B44" s="72" t="s">
        <v>842</v>
      </c>
      <c r="C44" s="72"/>
      <c r="D44" s="72"/>
      <c r="E44" s="548" t="s">
        <v>20</v>
      </c>
      <c r="F44" s="15">
        <v>41.021052236926415</v>
      </c>
      <c r="G44" s="16">
        <v>44.482429545617904</v>
      </c>
      <c r="H44" s="16">
        <v>45.291551677819911</v>
      </c>
      <c r="I44" s="16">
        <v>48.112968390259674</v>
      </c>
      <c r="J44" s="16">
        <v>50.821184863613468</v>
      </c>
      <c r="K44" s="548"/>
      <c r="L44" s="387"/>
      <c r="M44" s="548"/>
      <c r="N44" s="548"/>
    </row>
    <row r="45" spans="1:14">
      <c r="B45" s="96" t="s">
        <v>843</v>
      </c>
      <c r="E45" s="548" t="s">
        <v>20</v>
      </c>
      <c r="F45" s="21">
        <v>77.124337068683019</v>
      </c>
      <c r="G45" s="22">
        <v>82.336965340100889</v>
      </c>
      <c r="H45" s="22">
        <v>85.074663080694023</v>
      </c>
      <c r="I45" s="22">
        <v>90.021512950236655</v>
      </c>
      <c r="J45" s="22">
        <v>94.93363652919669</v>
      </c>
      <c r="K45" s="548"/>
      <c r="L45" s="387"/>
      <c r="M45" s="548"/>
      <c r="N45" s="548"/>
    </row>
    <row r="46" spans="1:14">
      <c r="K46" s="548"/>
      <c r="L46" s="387"/>
      <c r="M46" s="548"/>
      <c r="N46" s="548"/>
    </row>
    <row r="47" spans="1:14">
      <c r="B47" s="72"/>
      <c r="C47" s="72"/>
      <c r="D47" s="72"/>
      <c r="E47" s="29"/>
      <c r="F47" s="487"/>
      <c r="G47" s="487"/>
      <c r="H47" s="487"/>
      <c r="I47" s="487"/>
      <c r="J47" s="487"/>
      <c r="K47" s="548"/>
      <c r="L47" s="387"/>
      <c r="M47" s="548"/>
      <c r="N47" s="548"/>
    </row>
    <row r="48" spans="1:14">
      <c r="B48" s="72"/>
      <c r="C48" s="72"/>
      <c r="D48" s="72"/>
      <c r="E48" s="29"/>
      <c r="F48" s="487"/>
      <c r="G48" s="487"/>
      <c r="H48" s="487"/>
      <c r="I48" s="487"/>
      <c r="J48" s="487"/>
      <c r="K48" s="548"/>
      <c r="L48" s="387"/>
      <c r="M48" s="548"/>
      <c r="N48" s="548"/>
    </row>
    <row r="49" spans="2:14">
      <c r="E49" s="29"/>
      <c r="F49" s="568"/>
      <c r="G49" s="568"/>
      <c r="H49" s="568"/>
      <c r="I49" s="568"/>
      <c r="J49" s="568"/>
      <c r="K49" s="548"/>
      <c r="L49" s="387"/>
      <c r="M49" s="548"/>
      <c r="N49" s="548"/>
    </row>
    <row r="50" spans="2:14">
      <c r="E50" s="548"/>
      <c r="F50" s="548"/>
      <c r="G50" s="548"/>
      <c r="H50" s="548"/>
      <c r="I50" s="548"/>
      <c r="J50" s="548"/>
      <c r="K50" s="548"/>
      <c r="L50" s="387"/>
      <c r="M50" s="548"/>
      <c r="N50" s="548"/>
    </row>
    <row r="54" spans="2:14">
      <c r="E54" s="96"/>
      <c r="M54" s="96"/>
    </row>
    <row r="55" spans="2:14">
      <c r="E55" s="96"/>
      <c r="M55" s="96"/>
    </row>
    <row r="56" spans="2:14">
      <c r="B56" s="72"/>
      <c r="C56" s="72"/>
      <c r="D56" s="72"/>
      <c r="E56" s="29"/>
      <c r="F56" s="487"/>
      <c r="G56" s="487"/>
      <c r="H56" s="487"/>
      <c r="I56" s="487"/>
      <c r="J56" s="487"/>
      <c r="K56" s="352"/>
    </row>
    <row r="57" spans="2:14">
      <c r="B57" s="72"/>
      <c r="C57" s="72"/>
      <c r="D57" s="72"/>
      <c r="E57" s="29"/>
      <c r="F57" s="568"/>
      <c r="G57" s="568"/>
      <c r="H57" s="568"/>
      <c r="I57" s="568"/>
      <c r="J57" s="568"/>
    </row>
    <row r="58" spans="2:14">
      <c r="E58" s="29"/>
      <c r="F58" s="487"/>
      <c r="G58" s="487"/>
      <c r="H58" s="487"/>
      <c r="I58" s="487"/>
      <c r="J58" s="487"/>
    </row>
    <row r="59" spans="2:14">
      <c r="B59" s="352"/>
      <c r="C59" s="352"/>
      <c r="D59" s="352"/>
      <c r="E59" s="38"/>
      <c r="F59" s="38"/>
      <c r="G59" s="38"/>
      <c r="H59" s="38"/>
      <c r="I59" s="38"/>
      <c r="J59" s="38"/>
    </row>
    <row r="60" spans="2:14">
      <c r="B60" s="352"/>
      <c r="C60" s="352"/>
      <c r="D60" s="352"/>
      <c r="E60" s="38"/>
      <c r="F60" s="38"/>
      <c r="G60" s="38"/>
      <c r="H60" s="38"/>
      <c r="I60" s="38"/>
      <c r="J60" s="38"/>
    </row>
    <row r="61" spans="2:14">
      <c r="B61" s="352"/>
      <c r="C61" s="352"/>
      <c r="D61" s="352"/>
      <c r="E61" s="38"/>
      <c r="F61" s="38"/>
      <c r="G61" s="38"/>
      <c r="H61" s="38"/>
      <c r="I61" s="38"/>
      <c r="J61" s="38"/>
    </row>
    <row r="64" spans="2:14">
      <c r="B64" s="352"/>
      <c r="C64" s="352"/>
      <c r="D64" s="352"/>
      <c r="E64" s="38"/>
      <c r="F64" s="38"/>
      <c r="G64" s="38"/>
      <c r="H64" s="38"/>
      <c r="I64" s="38"/>
      <c r="J64" s="38"/>
    </row>
  </sheetData>
  <sheetProtection insertRows="0" sort="0" autoFilter="0" pivotTables="0"/>
  <conditionalFormatting sqref="F5:J5 F6:I6">
    <cfRule type="expression" dxfId="25" priority="15">
      <formula>AND(F$5="Actuals",G$5="Forecast")</formula>
    </cfRule>
  </conditionalFormatting>
  <conditionalFormatting sqref="F7:J7">
    <cfRule type="expression" dxfId="24" priority="1">
      <formula>AND(F$5="Actuals",G$5="Forecast")</formula>
    </cfRule>
  </conditionalFormatting>
  <conditionalFormatting sqref="J6">
    <cfRule type="expression" dxfId="23"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Normal="100" workbookViewId="0">
      <selection activeCell="L31" sqref="L31"/>
    </sheetView>
  </sheetViews>
  <sheetFormatPr defaultColWidth="9" defaultRowHeight="12.75"/>
  <cols>
    <col min="1" max="1" width="8.375" style="96" customWidth="1"/>
    <col min="2" max="2" width="54.75" style="96" customWidth="1"/>
    <col min="3" max="3" width="1.75" style="96" customWidth="1"/>
    <col min="4" max="4" width="14.125" style="96" customWidth="1"/>
    <col min="5" max="9" width="11.125" style="96" customWidth="1"/>
    <col min="10" max="10" width="7.75" style="96" customWidth="1"/>
    <col min="11" max="16384" width="9" style="96"/>
  </cols>
  <sheetData>
    <row r="1" spans="1:20" ht="20.25">
      <c r="A1" s="728" t="s">
        <v>271</v>
      </c>
      <c r="B1" s="765"/>
      <c r="C1" s="765"/>
      <c r="D1" s="760"/>
      <c r="E1" s="760"/>
      <c r="F1" s="760"/>
      <c r="G1" s="760"/>
      <c r="H1" s="760"/>
      <c r="I1" s="760"/>
      <c r="J1" s="377"/>
    </row>
    <row r="2" spans="1:20" ht="20.25">
      <c r="A2" s="729" t="s">
        <v>4</v>
      </c>
      <c r="B2" s="269"/>
      <c r="C2" s="269"/>
      <c r="D2" s="269"/>
      <c r="E2" s="269"/>
      <c r="F2" s="269"/>
      <c r="G2" s="269"/>
      <c r="H2" s="269"/>
      <c r="I2" s="269"/>
      <c r="J2" s="271"/>
    </row>
    <row r="3" spans="1:20" ht="20.25">
      <c r="A3" s="730">
        <v>2026</v>
      </c>
      <c r="B3" s="272"/>
      <c r="C3" s="272"/>
      <c r="D3" s="272"/>
      <c r="E3" s="586"/>
      <c r="F3" s="586"/>
      <c r="G3" s="586"/>
      <c r="H3" s="586"/>
      <c r="I3" s="586"/>
      <c r="J3" s="274"/>
    </row>
    <row r="4" spans="1:20" ht="12.75" customHeight="1">
      <c r="A4" s="587"/>
      <c r="B4" s="588"/>
      <c r="C4" s="588"/>
      <c r="D4" s="587"/>
      <c r="E4" s="587"/>
      <c r="F4" s="587"/>
      <c r="G4" s="587"/>
      <c r="H4" s="587"/>
      <c r="I4" s="587"/>
      <c r="J4" s="587"/>
      <c r="K4" s="588"/>
    </row>
    <row r="5" spans="1:20" s="276" customFormat="1">
      <c r="B5" s="400"/>
      <c r="C5" s="400"/>
      <c r="D5" s="400"/>
      <c r="E5" s="275" t="s">
        <v>983</v>
      </c>
      <c r="F5" s="275" t="s">
        <v>983</v>
      </c>
      <c r="G5" s="275" t="s">
        <v>984</v>
      </c>
      <c r="H5" s="275" t="s">
        <v>984</v>
      </c>
      <c r="I5" s="275" t="s">
        <v>984</v>
      </c>
    </row>
    <row r="6" spans="1:20" s="276" customFormat="1">
      <c r="E6" s="378">
        <v>2024</v>
      </c>
      <c r="F6" s="379">
        <v>2025</v>
      </c>
      <c r="G6" s="379">
        <v>2026</v>
      </c>
      <c r="H6" s="379">
        <v>2027</v>
      </c>
      <c r="I6" s="379">
        <v>2028</v>
      </c>
    </row>
    <row r="7" spans="1:20" s="276" customFormat="1">
      <c r="E7" s="378" t="s">
        <v>986</v>
      </c>
      <c r="F7" s="378" t="s">
        <v>987</v>
      </c>
      <c r="G7" s="378" t="s">
        <v>988</v>
      </c>
      <c r="H7" s="378" t="s">
        <v>989</v>
      </c>
      <c r="I7" s="476" t="s">
        <v>990</v>
      </c>
    </row>
    <row r="8" spans="1:20" s="276" customFormat="1">
      <c r="B8" s="589" t="s">
        <v>844</v>
      </c>
      <c r="C8" s="495"/>
      <c r="D8" s="496"/>
      <c r="E8" s="496"/>
      <c r="F8" s="496"/>
      <c r="G8" s="496"/>
      <c r="H8" s="496"/>
      <c r="I8" s="496"/>
    </row>
    <row r="9" spans="1:20" s="276" customFormat="1" ht="34.5" customHeight="1">
      <c r="B9" s="744" t="s">
        <v>845</v>
      </c>
      <c r="C9" s="744"/>
      <c r="D9" s="744"/>
      <c r="E9" s="744"/>
      <c r="F9" s="744"/>
      <c r="G9" s="744"/>
      <c r="H9" s="744"/>
      <c r="I9" s="744"/>
    </row>
    <row r="10" spans="1:20" s="276" customFormat="1">
      <c r="B10" s="547"/>
      <c r="C10" s="547"/>
    </row>
    <row r="11" spans="1:20" s="276" customFormat="1" ht="34.5" customHeight="1">
      <c r="B11" s="590" t="s">
        <v>846</v>
      </c>
      <c r="C11" s="352"/>
      <c r="D11" s="29" t="s">
        <v>575</v>
      </c>
      <c r="E11" s="591">
        <v>16.196408247882339</v>
      </c>
      <c r="F11" s="591">
        <v>11.245932138104916</v>
      </c>
      <c r="G11" s="591">
        <v>0</v>
      </c>
      <c r="H11" s="591">
        <v>0</v>
      </c>
      <c r="I11" s="591">
        <v>0</v>
      </c>
      <c r="J11" s="96"/>
    </row>
    <row r="12" spans="1:20" s="276" customFormat="1">
      <c r="B12" s="352"/>
      <c r="C12" s="352"/>
      <c r="D12" s="352"/>
      <c r="E12" s="352"/>
      <c r="F12" s="352"/>
      <c r="G12" s="352"/>
      <c r="H12" s="352"/>
      <c r="I12" s="352"/>
      <c r="J12" s="352"/>
      <c r="K12" s="352"/>
      <c r="L12" s="352"/>
      <c r="M12" s="352"/>
      <c r="N12" s="352"/>
      <c r="O12" s="352"/>
      <c r="P12" s="352"/>
      <c r="Q12" s="352"/>
      <c r="R12" s="352"/>
      <c r="S12" s="352"/>
      <c r="T12" s="352"/>
    </row>
    <row r="13" spans="1:20" s="276" customFormat="1">
      <c r="B13" s="352"/>
      <c r="C13" s="352"/>
      <c r="D13" s="352"/>
      <c r="E13" s="352"/>
      <c r="F13" s="352"/>
      <c r="G13" s="352"/>
      <c r="H13" s="352"/>
      <c r="I13" s="352"/>
      <c r="J13" s="352"/>
      <c r="K13" s="352"/>
      <c r="L13" s="352"/>
      <c r="M13" s="352"/>
      <c r="N13" s="352"/>
      <c r="O13" s="352"/>
      <c r="P13" s="352"/>
      <c r="Q13" s="352"/>
      <c r="R13" s="352"/>
      <c r="S13" s="352"/>
      <c r="T13" s="352"/>
    </row>
    <row r="14" spans="1:20" s="276" customFormat="1">
      <c r="B14" s="592"/>
      <c r="C14" s="352"/>
      <c r="D14" s="29"/>
      <c r="E14" s="593"/>
      <c r="F14" s="593"/>
      <c r="G14" s="593"/>
      <c r="H14" s="593"/>
      <c r="I14" s="593"/>
      <c r="J14" s="96"/>
    </row>
    <row r="15" spans="1:20">
      <c r="B15" s="352" t="s">
        <v>847</v>
      </c>
      <c r="C15" s="352"/>
      <c r="D15" s="29"/>
      <c r="E15" s="29"/>
      <c r="F15" s="29"/>
      <c r="G15" s="29"/>
      <c r="H15" s="29"/>
      <c r="I15" s="29"/>
      <c r="M15" s="276"/>
      <c r="N15" s="276"/>
    </row>
    <row r="16" spans="1:20">
      <c r="B16" s="480" t="s">
        <v>848</v>
      </c>
      <c r="C16" s="480"/>
      <c r="D16" s="29" t="s">
        <v>575</v>
      </c>
      <c r="E16" s="591">
        <v>6.3569161469797377</v>
      </c>
      <c r="F16" s="591">
        <v>10.326301915802702</v>
      </c>
      <c r="G16" s="591">
        <v>0</v>
      </c>
      <c r="H16" s="591">
        <v>0</v>
      </c>
      <c r="I16" s="591">
        <v>0</v>
      </c>
      <c r="M16" s="276"/>
      <c r="N16" s="276"/>
    </row>
    <row r="17" spans="2:38">
      <c r="B17" s="480" t="s">
        <v>849</v>
      </c>
      <c r="C17" s="480"/>
      <c r="D17" s="29" t="s">
        <v>575</v>
      </c>
      <c r="E17" s="591">
        <v>0</v>
      </c>
      <c r="F17" s="591">
        <v>0</v>
      </c>
      <c r="G17" s="591">
        <v>0</v>
      </c>
      <c r="H17" s="591">
        <v>0</v>
      </c>
      <c r="I17" s="591">
        <v>0</v>
      </c>
      <c r="M17" s="276"/>
      <c r="N17" s="276"/>
    </row>
    <row r="18" spans="2:38">
      <c r="B18" s="480" t="s">
        <v>850</v>
      </c>
      <c r="C18" s="480"/>
      <c r="D18" s="29" t="s">
        <v>575</v>
      </c>
      <c r="E18" s="591">
        <v>0</v>
      </c>
      <c r="F18" s="591">
        <v>0</v>
      </c>
      <c r="G18" s="591">
        <v>0</v>
      </c>
      <c r="H18" s="591">
        <v>0</v>
      </c>
      <c r="I18" s="591">
        <v>0</v>
      </c>
      <c r="M18" s="276"/>
      <c r="N18" s="276"/>
    </row>
    <row r="19" spans="2:38">
      <c r="B19" s="480" t="s">
        <v>851</v>
      </c>
      <c r="C19" s="480"/>
      <c r="D19" s="29" t="s">
        <v>575</v>
      </c>
      <c r="E19" s="591">
        <v>0</v>
      </c>
      <c r="F19" s="591">
        <v>0</v>
      </c>
      <c r="G19" s="591">
        <v>0</v>
      </c>
      <c r="H19" s="591">
        <v>0</v>
      </c>
      <c r="I19" s="591">
        <v>0</v>
      </c>
      <c r="M19" s="276"/>
      <c r="N19" s="276"/>
    </row>
    <row r="20" spans="2:38">
      <c r="B20" s="594" t="s">
        <v>852</v>
      </c>
      <c r="C20" s="594"/>
      <c r="D20" s="29" t="s">
        <v>575</v>
      </c>
      <c r="E20" s="469">
        <v>6.3569161469797377</v>
      </c>
      <c r="F20" s="432">
        <v>10.326301915802702</v>
      </c>
      <c r="G20" s="432">
        <v>0</v>
      </c>
      <c r="H20" s="432">
        <v>0</v>
      </c>
      <c r="I20" s="432">
        <v>0</v>
      </c>
      <c r="M20" s="276"/>
      <c r="N20" s="276"/>
    </row>
    <row r="21" spans="2:38">
      <c r="B21" s="480"/>
      <c r="C21" s="480"/>
      <c r="D21" s="480"/>
      <c r="E21" s="595"/>
      <c r="F21" s="595"/>
      <c r="G21" s="595"/>
      <c r="H21" s="595"/>
      <c r="I21" s="595"/>
    </row>
    <row r="22" spans="2:38">
      <c r="B22" s="352" t="s">
        <v>752</v>
      </c>
      <c r="C22" s="352"/>
      <c r="D22" s="29"/>
      <c r="E22" s="29"/>
      <c r="F22" s="217"/>
      <c r="G22" s="217"/>
      <c r="H22" s="217"/>
      <c r="I22" s="217"/>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0"/>
      <c r="AJ22" s="480"/>
      <c r="AK22" s="480"/>
      <c r="AL22" s="480"/>
    </row>
    <row r="23" spans="2:38">
      <c r="B23" s="480" t="s">
        <v>853</v>
      </c>
      <c r="C23" s="596"/>
      <c r="D23" s="29" t="s">
        <v>575</v>
      </c>
      <c r="E23" s="601">
        <v>7.8144931702412383E-3</v>
      </c>
      <c r="F23" s="601">
        <v>4.542428790596021E-2</v>
      </c>
      <c r="G23" s="601">
        <v>0</v>
      </c>
      <c r="H23" s="601">
        <v>0</v>
      </c>
      <c r="I23" s="601">
        <v>0</v>
      </c>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0"/>
      <c r="AJ23" s="480"/>
      <c r="AK23" s="480"/>
      <c r="AL23" s="480"/>
    </row>
    <row r="24" spans="2:38">
      <c r="B24" s="480" t="s">
        <v>854</v>
      </c>
      <c r="C24" s="480"/>
      <c r="D24" s="29" t="s">
        <v>575</v>
      </c>
      <c r="E24" s="591">
        <v>2.2466044723150946</v>
      </c>
      <c r="F24" s="591">
        <v>12.172350446565835</v>
      </c>
      <c r="G24" s="591">
        <v>0</v>
      </c>
      <c r="H24" s="591">
        <v>0</v>
      </c>
      <c r="I24" s="591">
        <v>0</v>
      </c>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0"/>
      <c r="AJ24" s="480"/>
      <c r="AK24" s="480"/>
      <c r="AL24" s="480"/>
    </row>
    <row r="25" spans="2:38">
      <c r="B25" s="480" t="s">
        <v>855</v>
      </c>
      <c r="C25" s="480"/>
      <c r="D25" s="29" t="s">
        <v>575</v>
      </c>
      <c r="E25" s="591">
        <v>0</v>
      </c>
      <c r="F25" s="591">
        <v>0</v>
      </c>
      <c r="G25" s="591">
        <v>0</v>
      </c>
      <c r="H25" s="591">
        <v>0</v>
      </c>
      <c r="I25" s="591">
        <v>0</v>
      </c>
    </row>
    <row r="26" spans="2:38">
      <c r="B26" s="480" t="s">
        <v>856</v>
      </c>
      <c r="C26" s="480"/>
      <c r="D26" s="29" t="s">
        <v>575</v>
      </c>
      <c r="E26" s="591">
        <v>0</v>
      </c>
      <c r="F26" s="591">
        <v>0</v>
      </c>
      <c r="G26" s="591">
        <v>0</v>
      </c>
      <c r="H26" s="591">
        <v>0</v>
      </c>
      <c r="I26" s="591">
        <v>0</v>
      </c>
    </row>
    <row r="27" spans="2:38">
      <c r="B27" s="480" t="s">
        <v>857</v>
      </c>
      <c r="C27" s="480"/>
      <c r="D27" s="29" t="s">
        <v>575</v>
      </c>
      <c r="E27" s="591">
        <v>0</v>
      </c>
      <c r="F27" s="591">
        <v>0</v>
      </c>
      <c r="G27" s="591">
        <v>0</v>
      </c>
      <c r="H27" s="591">
        <v>0</v>
      </c>
      <c r="I27" s="591">
        <v>0</v>
      </c>
    </row>
    <row r="28" spans="2:38">
      <c r="B28" s="480" t="s">
        <v>948</v>
      </c>
      <c r="C28" s="480"/>
      <c r="D28" s="29" t="s">
        <v>575</v>
      </c>
      <c r="E28" s="591">
        <v>4.8014557424877466</v>
      </c>
      <c r="F28" s="591">
        <v>10.94246592807332</v>
      </c>
      <c r="G28" s="591">
        <v>0</v>
      </c>
      <c r="H28" s="591">
        <v>0</v>
      </c>
      <c r="I28" s="591">
        <v>0</v>
      </c>
    </row>
    <row r="29" spans="2:38">
      <c r="B29" s="480" t="s">
        <v>949</v>
      </c>
      <c r="C29" s="480"/>
      <c r="D29" s="29" t="s">
        <v>575</v>
      </c>
      <c r="E29" s="591">
        <v>-11.342538241641819</v>
      </c>
      <c r="F29" s="591">
        <v>-22.252118015189019</v>
      </c>
      <c r="G29" s="591">
        <v>0</v>
      </c>
      <c r="H29" s="591">
        <v>0</v>
      </c>
      <c r="I29" s="591">
        <v>0</v>
      </c>
    </row>
    <row r="30" spans="2:38">
      <c r="B30" s="480" t="s">
        <v>858</v>
      </c>
      <c r="C30" s="480"/>
      <c r="D30" s="29" t="s">
        <v>575</v>
      </c>
      <c r="E30" s="591">
        <v>0</v>
      </c>
      <c r="F30" s="591">
        <v>0</v>
      </c>
      <c r="G30" s="591">
        <v>0</v>
      </c>
      <c r="H30" s="591">
        <v>0</v>
      </c>
      <c r="I30" s="591">
        <v>0</v>
      </c>
    </row>
    <row r="31" spans="2:38">
      <c r="B31" s="480" t="s">
        <v>858</v>
      </c>
      <c r="C31" s="480"/>
      <c r="D31" s="29" t="s">
        <v>575</v>
      </c>
      <c r="E31" s="591">
        <v>0</v>
      </c>
      <c r="F31" s="591">
        <v>0</v>
      </c>
      <c r="G31" s="591">
        <v>0</v>
      </c>
      <c r="H31" s="591">
        <v>0</v>
      </c>
      <c r="I31" s="591">
        <v>0</v>
      </c>
    </row>
    <row r="32" spans="2:38">
      <c r="B32" s="480" t="s">
        <v>859</v>
      </c>
      <c r="C32" s="480"/>
      <c r="D32" s="29" t="s">
        <v>575</v>
      </c>
      <c r="E32" s="591">
        <v>0</v>
      </c>
      <c r="F32" s="591">
        <v>0</v>
      </c>
      <c r="G32" s="591">
        <v>0</v>
      </c>
      <c r="H32" s="591">
        <v>0</v>
      </c>
      <c r="I32" s="591">
        <v>0</v>
      </c>
    </row>
    <row r="33" spans="2:11">
      <c r="B33" s="352" t="s">
        <v>598</v>
      </c>
      <c r="C33" s="352"/>
      <c r="D33" s="29" t="s">
        <v>575</v>
      </c>
      <c r="E33" s="601">
        <v>-4.2866635336687366</v>
      </c>
      <c r="F33" s="602">
        <v>0.9081226473560946</v>
      </c>
      <c r="G33" s="602">
        <v>0</v>
      </c>
      <c r="H33" s="602">
        <v>0</v>
      </c>
      <c r="I33" s="602">
        <v>0</v>
      </c>
    </row>
    <row r="35" spans="2:11" ht="25.5" customHeight="1">
      <c r="B35" s="518" t="s">
        <v>860</v>
      </c>
      <c r="D35" s="29" t="s">
        <v>575</v>
      </c>
      <c r="E35" s="591">
        <v>0</v>
      </c>
      <c r="F35" s="591">
        <v>0</v>
      </c>
      <c r="G35" s="591">
        <v>0</v>
      </c>
      <c r="H35" s="591">
        <v>0</v>
      </c>
      <c r="I35" s="591">
        <v>0</v>
      </c>
    </row>
    <row r="36" spans="2:11" ht="12.75" customHeight="1">
      <c r="B36" s="518" t="s">
        <v>861</v>
      </c>
      <c r="C36" s="518"/>
      <c r="D36" s="29" t="s">
        <v>575</v>
      </c>
      <c r="E36" s="601">
        <v>14.126155634571337</v>
      </c>
      <c r="F36" s="601">
        <v>1.1507574946119092E-2</v>
      </c>
      <c r="G36" s="601">
        <v>0</v>
      </c>
      <c r="H36" s="601">
        <v>0</v>
      </c>
      <c r="I36" s="601">
        <v>0</v>
      </c>
    </row>
    <row r="37" spans="2:11" ht="12.75" customHeight="1">
      <c r="B37" s="481"/>
      <c r="C37" s="481"/>
      <c r="D37" s="29"/>
      <c r="E37" s="593"/>
      <c r="F37" s="593"/>
      <c r="G37" s="593"/>
      <c r="H37" s="593"/>
      <c r="I37" s="593"/>
    </row>
    <row r="38" spans="2:11">
      <c r="B38" s="96" t="s">
        <v>731</v>
      </c>
      <c r="D38" s="116" t="s">
        <v>732</v>
      </c>
      <c r="E38" s="603">
        <v>1.2806226704273584</v>
      </c>
      <c r="F38" s="603">
        <v>1.321792585589326</v>
      </c>
      <c r="G38" s="603">
        <v>1.3718374525227366</v>
      </c>
      <c r="H38" s="603">
        <v>1.3888946222960665</v>
      </c>
      <c r="I38" s="603">
        <v>1.4165977982772553</v>
      </c>
    </row>
    <row r="39" spans="2:11">
      <c r="B39" s="481"/>
      <c r="C39" s="481"/>
      <c r="D39" s="29"/>
      <c r="E39" s="29"/>
      <c r="F39" s="29"/>
      <c r="G39" s="29"/>
      <c r="H39" s="29"/>
      <c r="I39" s="29"/>
    </row>
    <row r="40" spans="2:11">
      <c r="B40" s="518" t="s">
        <v>862</v>
      </c>
      <c r="C40" s="518"/>
      <c r="D40" s="548" t="s">
        <v>20</v>
      </c>
      <c r="E40" s="601">
        <v>11.030693084526824</v>
      </c>
      <c r="F40" s="601">
        <v>8.7060368408621372E-3</v>
      </c>
      <c r="G40" s="601">
        <v>0</v>
      </c>
      <c r="H40" s="601">
        <v>0</v>
      </c>
      <c r="I40" s="601">
        <v>0</v>
      </c>
    </row>
    <row r="41" spans="2:11">
      <c r="B41" s="518"/>
      <c r="C41" s="518"/>
      <c r="D41" s="518"/>
      <c r="E41" s="518"/>
      <c r="F41" s="518"/>
      <c r="G41" s="518"/>
      <c r="H41" s="518"/>
      <c r="I41" s="518"/>
    </row>
    <row r="42" spans="2:11">
      <c r="B42" s="494" t="s">
        <v>863</v>
      </c>
      <c r="C42" s="494"/>
      <c r="D42" s="548"/>
      <c r="E42" s="548"/>
      <c r="F42" s="548"/>
      <c r="G42" s="548"/>
      <c r="H42" s="548"/>
      <c r="I42" s="548"/>
    </row>
    <row r="43" spans="2:11">
      <c r="B43" s="495" t="s">
        <v>737</v>
      </c>
      <c r="C43" s="495"/>
      <c r="D43" s="518"/>
      <c r="E43" s="518"/>
      <c r="F43" s="518"/>
      <c r="G43" s="518"/>
      <c r="H43" s="518"/>
      <c r="I43" s="518"/>
      <c r="K43" s="518"/>
    </row>
    <row r="44" spans="2:11">
      <c r="K44" s="518"/>
    </row>
    <row r="45" spans="2:11" ht="12.75" customHeight="1">
      <c r="B45" s="72" t="s">
        <v>24</v>
      </c>
      <c r="C45" s="72"/>
      <c r="D45" s="388" t="s">
        <v>538</v>
      </c>
      <c r="E45" s="86">
        <v>0.6</v>
      </c>
      <c r="F45" s="87">
        <v>0.6</v>
      </c>
      <c r="G45" s="87">
        <v>0.6</v>
      </c>
      <c r="H45" s="87">
        <v>0.6</v>
      </c>
      <c r="I45" s="87">
        <v>0.6</v>
      </c>
      <c r="K45" s="518"/>
    </row>
    <row r="46" spans="2:11" ht="12.75" customHeight="1">
      <c r="B46" s="72" t="s">
        <v>738</v>
      </c>
      <c r="C46" s="72"/>
      <c r="D46" s="388" t="s">
        <v>538</v>
      </c>
      <c r="E46" s="87">
        <v>0.61849538909451396</v>
      </c>
      <c r="F46" s="87">
        <v>0.5817314718556984</v>
      </c>
      <c r="G46" s="87">
        <v>0.59033417272147215</v>
      </c>
      <c r="H46" s="87">
        <v>0.61410747082812844</v>
      </c>
      <c r="I46" s="87">
        <v>0.6285598663497538</v>
      </c>
      <c r="K46" s="518"/>
    </row>
    <row r="47" spans="2:11" ht="12.75" customHeight="1">
      <c r="B47" s="72"/>
      <c r="C47" s="72"/>
      <c r="D47" s="388"/>
      <c r="E47" s="388"/>
      <c r="F47" s="388"/>
      <c r="G47" s="388"/>
      <c r="H47" s="388"/>
      <c r="I47" s="388"/>
      <c r="K47" s="518"/>
    </row>
    <row r="48" spans="2:11" ht="12.75" customHeight="1">
      <c r="B48" s="518" t="s">
        <v>862</v>
      </c>
      <c r="C48" s="518"/>
      <c r="D48" s="29" t="s">
        <v>575</v>
      </c>
      <c r="E48" s="601">
        <v>14.126155634571337</v>
      </c>
      <c r="F48" s="601">
        <v>1.1507574946119092E-2</v>
      </c>
      <c r="G48" s="601">
        <v>0</v>
      </c>
      <c r="H48" s="601">
        <v>0</v>
      </c>
      <c r="I48" s="601">
        <v>0</v>
      </c>
      <c r="K48" s="518"/>
    </row>
    <row r="49" spans="2:11">
      <c r="B49" s="72" t="s">
        <v>864</v>
      </c>
      <c r="C49" s="72"/>
      <c r="D49" s="29" t="s">
        <v>575</v>
      </c>
      <c r="E49" s="601">
        <v>-0.2681670044400839</v>
      </c>
      <c r="F49" s="601">
        <v>-0.22357034490990202</v>
      </c>
      <c r="G49" s="601">
        <v>-7.4388542714210359E-2</v>
      </c>
      <c r="H49" s="601">
        <v>0.45038534469415392</v>
      </c>
      <c r="I49" s="601">
        <v>0.7194496314034784</v>
      </c>
      <c r="K49" s="518"/>
    </row>
    <row r="50" spans="2:11">
      <c r="B50" s="72" t="s">
        <v>865</v>
      </c>
      <c r="C50" s="72"/>
      <c r="D50" s="29" t="s">
        <v>575</v>
      </c>
      <c r="E50" s="601">
        <v>13.857988630131253</v>
      </c>
      <c r="F50" s="601">
        <v>-0.21206276996378293</v>
      </c>
      <c r="G50" s="601">
        <v>-7.4388542714210359E-2</v>
      </c>
      <c r="H50" s="601">
        <v>0.45038534469415392</v>
      </c>
      <c r="I50" s="601">
        <v>0.7194496314034784</v>
      </c>
    </row>
    <row r="52" spans="2:11">
      <c r="B52" s="72" t="s">
        <v>865</v>
      </c>
      <c r="C52" s="72"/>
      <c r="D52" s="548" t="s">
        <v>20</v>
      </c>
      <c r="E52" s="601">
        <v>10.821289479052158</v>
      </c>
      <c r="F52" s="601">
        <v>-0.16043573876549927</v>
      </c>
      <c r="G52" s="601">
        <v>-5.4225478811220501E-2</v>
      </c>
      <c r="H52" s="601">
        <v>0.32427610955076952</v>
      </c>
      <c r="I52" s="601">
        <v>0.50787148778461422</v>
      </c>
    </row>
    <row r="54" spans="2:11">
      <c r="B54" s="597" t="s">
        <v>866</v>
      </c>
      <c r="C54" s="597"/>
      <c r="D54" s="598"/>
      <c r="E54" s="598"/>
      <c r="F54" s="598"/>
      <c r="G54" s="598"/>
      <c r="H54" s="598"/>
      <c r="I54" s="598"/>
      <c r="K54" s="518"/>
    </row>
    <row r="55" spans="2:11" ht="12.75" customHeight="1">
      <c r="D55" s="548"/>
      <c r="E55" s="599"/>
      <c r="F55" s="599"/>
      <c r="G55" s="599"/>
      <c r="H55" s="599"/>
      <c r="I55" s="599"/>
    </row>
    <row r="56" spans="2:11">
      <c r="B56" s="96" t="s">
        <v>867</v>
      </c>
      <c r="D56" s="548" t="s">
        <v>20</v>
      </c>
      <c r="E56" s="558">
        <v>4.1012756035216356</v>
      </c>
      <c r="F56" s="558">
        <v>1.5628831781221042</v>
      </c>
      <c r="G56" s="558">
        <v>1.2419164035426926</v>
      </c>
      <c r="H56" s="558">
        <v>1.262280302042796</v>
      </c>
      <c r="I56" s="558">
        <v>1.2767760576421814</v>
      </c>
    </row>
    <row r="57" spans="2:11">
      <c r="D57" s="548"/>
      <c r="E57" s="548"/>
      <c r="F57" s="548"/>
      <c r="G57" s="548"/>
      <c r="H57" s="548"/>
      <c r="I57" s="548"/>
    </row>
    <row r="58" spans="2:11">
      <c r="B58" s="504" t="s">
        <v>746</v>
      </c>
      <c r="C58" s="504"/>
      <c r="D58" s="504"/>
      <c r="E58" s="504"/>
      <c r="F58" s="504"/>
      <c r="G58" s="504"/>
      <c r="H58" s="504"/>
      <c r="I58" s="504"/>
    </row>
    <row r="60" spans="2:11">
      <c r="B60" s="352" t="s">
        <v>868</v>
      </c>
      <c r="C60" s="352"/>
      <c r="D60" s="600" t="s">
        <v>20</v>
      </c>
      <c r="E60" s="431">
        <v>-6.9294174810051885</v>
      </c>
      <c r="F60" s="431">
        <v>1.554177141281242</v>
      </c>
      <c r="G60" s="431">
        <v>1.2419164035426926</v>
      </c>
      <c r="H60" s="431">
        <v>1.262280302042796</v>
      </c>
      <c r="I60" s="431">
        <v>1.2767760576421814</v>
      </c>
    </row>
    <row r="61" spans="2:11">
      <c r="B61" s="352"/>
      <c r="C61" s="352"/>
      <c r="D61" s="352"/>
      <c r="E61" s="352"/>
      <c r="F61" s="352"/>
      <c r="G61" s="352"/>
      <c r="H61" s="352"/>
      <c r="I61" s="352"/>
    </row>
    <row r="62" spans="2:11">
      <c r="B62" s="352" t="s">
        <v>869</v>
      </c>
      <c r="C62" s="352"/>
      <c r="D62" s="600" t="s">
        <v>20</v>
      </c>
      <c r="E62" s="431">
        <v>-6.7200138755305225</v>
      </c>
      <c r="F62" s="431">
        <v>1.7233189168876035</v>
      </c>
      <c r="G62" s="431">
        <v>1.296141882353913</v>
      </c>
      <c r="H62" s="431">
        <v>0.93800419249202638</v>
      </c>
      <c r="I62" s="431">
        <v>0.76890456985756717</v>
      </c>
    </row>
    <row r="64" spans="2:11">
      <c r="B64" s="352" t="s">
        <v>870</v>
      </c>
      <c r="C64" s="352"/>
      <c r="D64" s="600" t="s">
        <v>20</v>
      </c>
      <c r="E64" s="431">
        <v>-0.20940360547466597</v>
      </c>
      <c r="F64" s="468">
        <v>-0.16914177560636157</v>
      </c>
      <c r="G64" s="468">
        <v>-5.4225478811220418E-2</v>
      </c>
      <c r="H64" s="468">
        <v>0.32427610955076958</v>
      </c>
      <c r="I64" s="468">
        <v>0.50787148778461422</v>
      </c>
    </row>
    <row r="66" spans="2:9">
      <c r="B66" s="96" t="s">
        <v>871</v>
      </c>
      <c r="D66" s="29" t="s">
        <v>575</v>
      </c>
      <c r="E66" s="604">
        <v>-20.526314755953166</v>
      </c>
      <c r="F66" s="604">
        <v>-5.3897283293586904</v>
      </c>
      <c r="G66" s="604">
        <v>-9.1007582371421147</v>
      </c>
      <c r="H66" s="604">
        <v>5.0539318223085159</v>
      </c>
      <c r="I66" s="604">
        <v>0.2116079401289675</v>
      </c>
    </row>
    <row r="67" spans="2:9">
      <c r="B67" s="96" t="s">
        <v>871</v>
      </c>
      <c r="D67" s="548" t="s">
        <v>20</v>
      </c>
      <c r="E67" s="601">
        <v>-16.0283862139527</v>
      </c>
      <c r="F67" s="601">
        <v>-4.0775900758708374</v>
      </c>
      <c r="G67" s="601">
        <v>-6.6339916732892084</v>
      </c>
      <c r="H67" s="601">
        <v>3.6388158908366659</v>
      </c>
      <c r="I67" s="601">
        <v>0.14937757236832283</v>
      </c>
    </row>
    <row r="68" spans="2:9">
      <c r="B68" s="96" t="s">
        <v>872</v>
      </c>
      <c r="D68" s="29" t="s">
        <v>575</v>
      </c>
      <c r="E68" s="604">
        <v>-20.258147751513082</v>
      </c>
      <c r="F68" s="604">
        <v>-5.1661579844487884</v>
      </c>
      <c r="G68" s="604">
        <v>-9.0263696944279044</v>
      </c>
      <c r="H68" s="604">
        <v>4.603546477614362</v>
      </c>
      <c r="I68" s="604">
        <v>-0.50784169127451095</v>
      </c>
    </row>
    <row r="69" spans="2:9">
      <c r="B69" s="96" t="s">
        <v>872</v>
      </c>
      <c r="D69" s="548" t="s">
        <v>20</v>
      </c>
      <c r="E69" s="601">
        <v>-15.818982608478036</v>
      </c>
      <c r="F69" s="601">
        <v>-3.9084483002644763</v>
      </c>
      <c r="G69" s="601">
        <v>-6.5797661944779886</v>
      </c>
      <c r="H69" s="601">
        <v>3.3145397812858963</v>
      </c>
      <c r="I69" s="601">
        <v>-0.35849391541629139</v>
      </c>
    </row>
    <row r="70" spans="2:9">
      <c r="B70" s="96" t="s">
        <v>873</v>
      </c>
      <c r="D70" s="548" t="s">
        <v>20</v>
      </c>
      <c r="E70" s="601">
        <v>-0.20940360547466419</v>
      </c>
      <c r="F70" s="601">
        <v>-0.16914177560636112</v>
      </c>
      <c r="G70" s="601">
        <v>-5.4225478811219752E-2</v>
      </c>
      <c r="H70" s="601">
        <v>0.32427610955076958</v>
      </c>
      <c r="I70" s="601">
        <v>0.50787148778461422</v>
      </c>
    </row>
  </sheetData>
  <sheetProtection insertRows="0" sort="0" autoFilter="0" pivotTables="0"/>
  <phoneticPr fontId="248" type="noConversion"/>
  <conditionalFormatting sqref="E7:I7">
    <cfRule type="expression" dxfId="22" priority="15">
      <formula>AND(E$5="Actuals",F$5="Forecast")</formula>
    </cfRule>
  </conditionalFormatting>
  <conditionalFormatting sqref="E11:I11">
    <cfRule type="expression" dxfId="21" priority="10">
      <formula>E$5="Forecast"</formula>
    </cfRule>
  </conditionalFormatting>
  <conditionalFormatting sqref="E16:I19">
    <cfRule type="expression" dxfId="20" priority="7">
      <formula>E$5="Forecast"</formula>
    </cfRule>
  </conditionalFormatting>
  <conditionalFormatting sqref="E23:I32">
    <cfRule type="expression" dxfId="19"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5"/>
  <sheetViews>
    <sheetView zoomScale="70" zoomScaleNormal="70" workbookViewId="0">
      <selection sqref="A1:XFD1048576"/>
    </sheetView>
  </sheetViews>
  <sheetFormatPr defaultColWidth="9" defaultRowHeight="12.75"/>
  <cols>
    <col min="1" max="1" width="8.375" style="96" customWidth="1"/>
    <col min="2" max="2" width="83" style="96" customWidth="1"/>
    <col min="3" max="3" width="15.125" style="96" customWidth="1"/>
    <col min="4" max="4" width="14.75" style="96" customWidth="1"/>
    <col min="5" max="5" width="14.875" style="96" customWidth="1"/>
    <col min="6" max="6" width="14.375" style="96" customWidth="1"/>
    <col min="7" max="8" width="11.125" style="96" customWidth="1"/>
    <col min="9" max="9" width="5" style="96" customWidth="1"/>
    <col min="10" max="13" width="9" style="96"/>
    <col min="14" max="14" width="13.125" style="96" customWidth="1"/>
    <col min="15" max="16384" width="9" style="96"/>
  </cols>
  <sheetData>
    <row r="1" spans="1:15" ht="20.25">
      <c r="A1" s="728" t="s">
        <v>273</v>
      </c>
      <c r="B1" s="765"/>
      <c r="C1" s="760"/>
      <c r="D1" s="760"/>
      <c r="E1" s="760"/>
      <c r="F1" s="760"/>
      <c r="G1" s="760"/>
      <c r="H1" s="760"/>
      <c r="I1" s="377"/>
    </row>
    <row r="2" spans="1:15" ht="20.25">
      <c r="A2" s="729" t="s">
        <v>4</v>
      </c>
      <c r="B2" s="268"/>
      <c r="C2" s="269"/>
      <c r="D2" s="269"/>
      <c r="E2" s="269"/>
      <c r="F2" s="269"/>
      <c r="G2" s="269"/>
      <c r="H2" s="269"/>
      <c r="I2" s="271"/>
    </row>
    <row r="3" spans="1:15" ht="20.25">
      <c r="A3" s="730">
        <v>2026</v>
      </c>
      <c r="B3" s="272"/>
      <c r="C3" s="272"/>
      <c r="D3" s="272"/>
      <c r="E3" s="272"/>
      <c r="F3" s="272"/>
      <c r="G3" s="272"/>
      <c r="H3" s="272"/>
      <c r="I3" s="274"/>
    </row>
    <row r="4" spans="1:15" s="276" customFormat="1" ht="12.75" customHeight="1"/>
    <row r="5" spans="1:15" s="276" customFormat="1">
      <c r="B5" s="400"/>
      <c r="C5" s="400"/>
      <c r="D5" s="275" t="s">
        <v>983</v>
      </c>
      <c r="E5" s="275" t="s">
        <v>983</v>
      </c>
      <c r="F5" s="275" t="s">
        <v>983</v>
      </c>
      <c r="G5" s="275" t="s">
        <v>984</v>
      </c>
      <c r="H5" s="275" t="s">
        <v>984</v>
      </c>
    </row>
    <row r="6" spans="1:15" s="276" customFormat="1">
      <c r="D6" s="378">
        <v>2024</v>
      </c>
      <c r="E6" s="379">
        <v>2025</v>
      </c>
      <c r="F6" s="379">
        <v>2026</v>
      </c>
      <c r="G6" s="379">
        <v>2027</v>
      </c>
      <c r="H6" s="379">
        <v>2028</v>
      </c>
    </row>
    <row r="7" spans="1:15" s="276" customFormat="1">
      <c r="D7" s="378" t="s">
        <v>986</v>
      </c>
      <c r="E7" s="378" t="s">
        <v>987</v>
      </c>
      <c r="F7" s="378" t="s">
        <v>988</v>
      </c>
      <c r="G7" s="378" t="s">
        <v>989</v>
      </c>
      <c r="H7" s="476" t="s">
        <v>990</v>
      </c>
    </row>
    <row r="8" spans="1:15" s="276" customFormat="1"/>
    <row r="9" spans="1:15" s="276" customFormat="1">
      <c r="A9" s="605" t="s">
        <v>875</v>
      </c>
      <c r="B9" s="606"/>
      <c r="C9" s="281"/>
      <c r="D9" s="281"/>
      <c r="E9" s="281"/>
      <c r="F9" s="281"/>
      <c r="G9" s="281"/>
      <c r="H9" s="281"/>
    </row>
    <row r="10" spans="1:15" s="276" customFormat="1"/>
    <row r="11" spans="1:15">
      <c r="B11" s="352" t="s">
        <v>876</v>
      </c>
      <c r="C11" s="29" t="s">
        <v>575</v>
      </c>
      <c r="D11" s="591">
        <v>58.2</v>
      </c>
      <c r="E11" s="591">
        <v>62.9</v>
      </c>
      <c r="F11" s="591">
        <v>65.3</v>
      </c>
      <c r="G11" s="591">
        <v>0</v>
      </c>
      <c r="H11" s="591">
        <v>0</v>
      </c>
      <c r="J11" s="276"/>
    </row>
    <row r="12" spans="1:15">
      <c r="B12" s="338" t="s">
        <v>877</v>
      </c>
      <c r="C12" s="352"/>
      <c r="D12" s="568"/>
      <c r="E12" s="568"/>
      <c r="F12" s="568"/>
      <c r="G12" s="568"/>
      <c r="H12" s="568"/>
      <c r="J12" s="276"/>
    </row>
    <row r="13" spans="1:15">
      <c r="B13" s="480" t="s">
        <v>858</v>
      </c>
      <c r="C13" s="29" t="s">
        <v>575</v>
      </c>
      <c r="D13" s="591">
        <v>0</v>
      </c>
      <c r="E13" s="591">
        <v>0</v>
      </c>
      <c r="F13" s="591">
        <v>0</v>
      </c>
      <c r="G13" s="591">
        <v>0</v>
      </c>
      <c r="H13" s="591">
        <v>0</v>
      </c>
      <c r="J13" s="276"/>
    </row>
    <row r="14" spans="1:15">
      <c r="B14" s="480" t="s">
        <v>858</v>
      </c>
      <c r="C14" s="29" t="s">
        <v>575</v>
      </c>
      <c r="D14" s="591">
        <v>0</v>
      </c>
      <c r="E14" s="591">
        <v>0</v>
      </c>
      <c r="F14" s="591">
        <v>0</v>
      </c>
      <c r="G14" s="591">
        <v>0</v>
      </c>
      <c r="H14" s="591">
        <v>0</v>
      </c>
      <c r="J14" s="276"/>
    </row>
    <row r="15" spans="1:15">
      <c r="B15" s="480" t="s">
        <v>859</v>
      </c>
      <c r="C15" s="29" t="s">
        <v>575</v>
      </c>
      <c r="D15" s="591">
        <v>0</v>
      </c>
      <c r="E15" s="591">
        <v>0</v>
      </c>
      <c r="F15" s="591">
        <v>0</v>
      </c>
      <c r="G15" s="591">
        <v>0</v>
      </c>
      <c r="H15" s="591">
        <v>0</v>
      </c>
      <c r="J15" s="276"/>
      <c r="N15" s="607"/>
    </row>
    <row r="16" spans="1:15">
      <c r="B16" s="352" t="s">
        <v>878</v>
      </c>
      <c r="C16" s="29" t="s">
        <v>575</v>
      </c>
      <c r="D16" s="601">
        <v>58.2</v>
      </c>
      <c r="E16" s="601">
        <v>62.9</v>
      </c>
      <c r="F16" s="601">
        <v>65.3</v>
      </c>
      <c r="G16" s="601">
        <v>0</v>
      </c>
      <c r="H16" s="601">
        <v>0</v>
      </c>
      <c r="J16" s="276"/>
      <c r="O16" s="608"/>
    </row>
    <row r="17" spans="1:14">
      <c r="C17" s="352"/>
      <c r="J17" s="276"/>
      <c r="N17" s="607"/>
    </row>
    <row r="18" spans="1:14">
      <c r="B18" s="352" t="s">
        <v>879</v>
      </c>
      <c r="C18" s="29" t="s">
        <v>575</v>
      </c>
      <c r="D18" s="591">
        <v>0</v>
      </c>
      <c r="E18" s="591">
        <v>0</v>
      </c>
      <c r="F18" s="591">
        <v>0</v>
      </c>
      <c r="G18" s="591">
        <v>0</v>
      </c>
      <c r="H18" s="591">
        <v>0</v>
      </c>
      <c r="J18" s="276"/>
    </row>
    <row r="19" spans="1:14">
      <c r="J19" s="276"/>
    </row>
    <row r="22" spans="1:14">
      <c r="A22" s="605" t="s">
        <v>880</v>
      </c>
      <c r="B22" s="609"/>
      <c r="C22" s="281"/>
      <c r="D22" s="281"/>
      <c r="E22" s="281"/>
      <c r="F22" s="281"/>
      <c r="G22" s="281"/>
      <c r="H22" s="281"/>
    </row>
    <row r="23" spans="1:14">
      <c r="D23" s="854" t="s">
        <v>1004</v>
      </c>
      <c r="E23" s="855"/>
      <c r="F23" s="855"/>
      <c r="G23" s="855"/>
      <c r="H23" s="856"/>
    </row>
    <row r="24" spans="1:14">
      <c r="D24" s="610" t="s">
        <v>881</v>
      </c>
      <c r="E24" s="610" t="s">
        <v>882</v>
      </c>
      <c r="F24" s="610" t="s">
        <v>883</v>
      </c>
      <c r="G24" s="610" t="s">
        <v>884</v>
      </c>
      <c r="H24" s="610" t="s">
        <v>885</v>
      </c>
    </row>
    <row r="25" spans="1:14" ht="54.75" customHeight="1">
      <c r="C25" s="96" t="s">
        <v>886</v>
      </c>
      <c r="D25" s="786" t="s">
        <v>951</v>
      </c>
      <c r="E25" s="786" t="s">
        <v>952</v>
      </c>
      <c r="F25" s="786" t="s">
        <v>660</v>
      </c>
      <c r="G25" s="611">
        <v>0</v>
      </c>
      <c r="H25" s="611">
        <v>0</v>
      </c>
    </row>
    <row r="26" spans="1:14" ht="44.65" customHeight="1">
      <c r="B26" s="352" t="s">
        <v>887</v>
      </c>
    </row>
    <row r="27" spans="1:14">
      <c r="B27" s="96" t="s">
        <v>953</v>
      </c>
      <c r="C27" s="29" t="s">
        <v>575</v>
      </c>
      <c r="D27" s="612">
        <v>0.28000000000000003</v>
      </c>
      <c r="E27" s="612">
        <v>0.47799999999999998</v>
      </c>
      <c r="F27" s="612">
        <v>0.75800000000000001</v>
      </c>
      <c r="G27" s="612">
        <v>0</v>
      </c>
      <c r="H27" s="612">
        <v>0</v>
      </c>
    </row>
    <row r="28" spans="1:14">
      <c r="B28" s="96" t="s">
        <v>954</v>
      </c>
      <c r="C28" s="29" t="s">
        <v>575</v>
      </c>
      <c r="D28" s="612">
        <v>0</v>
      </c>
      <c r="E28" s="612">
        <v>0</v>
      </c>
      <c r="F28" s="612">
        <v>0</v>
      </c>
      <c r="G28" s="612">
        <v>0</v>
      </c>
      <c r="H28" s="612">
        <v>0</v>
      </c>
    </row>
    <row r="29" spans="1:14">
      <c r="B29" s="632" t="s">
        <v>955</v>
      </c>
      <c r="C29" s="29" t="s">
        <v>575</v>
      </c>
      <c r="D29" s="612">
        <v>0.04</v>
      </c>
      <c r="E29" s="612">
        <v>0.03</v>
      </c>
      <c r="F29" s="612">
        <v>7.0000000000000007E-2</v>
      </c>
      <c r="G29" s="612">
        <v>0</v>
      </c>
      <c r="H29" s="612">
        <v>0</v>
      </c>
    </row>
    <row r="30" spans="1:14">
      <c r="B30" s="96" t="s">
        <v>956</v>
      </c>
      <c r="C30" s="29" t="s">
        <v>575</v>
      </c>
      <c r="D30" s="612">
        <v>0</v>
      </c>
      <c r="E30" s="612">
        <v>0</v>
      </c>
      <c r="F30" s="612">
        <v>0</v>
      </c>
      <c r="G30" s="612">
        <v>0</v>
      </c>
      <c r="H30" s="612">
        <v>0</v>
      </c>
    </row>
    <row r="31" spans="1:14">
      <c r="B31" s="632" t="s">
        <v>957</v>
      </c>
      <c r="C31" s="29" t="s">
        <v>575</v>
      </c>
      <c r="D31" s="612">
        <v>1.16081E-3</v>
      </c>
      <c r="E31" s="612">
        <v>4.0150799999999999E-3</v>
      </c>
      <c r="F31" s="612">
        <v>5.1758899999999998E-3</v>
      </c>
      <c r="G31" s="612">
        <v>0</v>
      </c>
      <c r="H31" s="612">
        <v>0</v>
      </c>
    </row>
    <row r="32" spans="1:14">
      <c r="B32" s="96" t="s">
        <v>958</v>
      </c>
      <c r="C32" s="29" t="s">
        <v>575</v>
      </c>
      <c r="D32" s="612">
        <v>8.9999999999999993E-3</v>
      </c>
      <c r="E32" s="612">
        <v>2.3400000000000001E-2</v>
      </c>
      <c r="F32" s="612">
        <v>3.2399999999999998E-2</v>
      </c>
      <c r="G32" s="612">
        <v>0</v>
      </c>
      <c r="H32" s="612">
        <v>0</v>
      </c>
    </row>
    <row r="33" spans="2:8">
      <c r="B33" s="96" t="s">
        <v>959</v>
      </c>
      <c r="C33" s="29" t="s">
        <v>575</v>
      </c>
      <c r="D33" s="612">
        <v>0</v>
      </c>
      <c r="E33" s="612">
        <v>0</v>
      </c>
      <c r="F33" s="612">
        <v>0</v>
      </c>
      <c r="G33" s="612">
        <v>0</v>
      </c>
      <c r="H33" s="612">
        <v>0</v>
      </c>
    </row>
    <row r="34" spans="2:8">
      <c r="B34" s="632" t="s">
        <v>960</v>
      </c>
      <c r="C34" s="29" t="s">
        <v>575</v>
      </c>
      <c r="D34" s="612">
        <v>7.0000000000000007E-2</v>
      </c>
      <c r="E34" s="612">
        <v>0</v>
      </c>
      <c r="F34" s="612">
        <v>7.0000000000000007E-2</v>
      </c>
      <c r="G34" s="612">
        <v>0</v>
      </c>
      <c r="H34" s="612">
        <v>0</v>
      </c>
    </row>
    <row r="35" spans="2:8">
      <c r="B35" s="632" t="s">
        <v>961</v>
      </c>
      <c r="C35" s="29" t="s">
        <v>575</v>
      </c>
      <c r="D35" s="612">
        <v>0</v>
      </c>
      <c r="E35" s="612">
        <v>1.37E-2</v>
      </c>
      <c r="F35" s="612">
        <v>1.37E-2</v>
      </c>
      <c r="G35" s="612">
        <v>0</v>
      </c>
      <c r="H35" s="612">
        <v>0</v>
      </c>
    </row>
    <row r="36" spans="2:8">
      <c r="B36" s="632" t="s">
        <v>962</v>
      </c>
      <c r="C36" s="29" t="s">
        <v>575</v>
      </c>
      <c r="D36" s="612">
        <v>0</v>
      </c>
      <c r="E36" s="612">
        <v>6.3131880000000001E-2</v>
      </c>
      <c r="F36" s="612">
        <v>6.3131880000000001E-2</v>
      </c>
      <c r="G36" s="612">
        <v>0</v>
      </c>
      <c r="H36" s="612">
        <v>0</v>
      </c>
    </row>
    <row r="37" spans="2:8">
      <c r="B37" s="352" t="s">
        <v>888</v>
      </c>
      <c r="C37" s="29" t="s">
        <v>575</v>
      </c>
      <c r="D37" s="621">
        <v>0.40016081000000003</v>
      </c>
      <c r="E37" s="621">
        <v>0.61224696000000001</v>
      </c>
      <c r="F37" s="621">
        <v>1.01240777</v>
      </c>
      <c r="G37" s="621">
        <v>0</v>
      </c>
      <c r="H37" s="621">
        <v>0</v>
      </c>
    </row>
    <row r="38" spans="2:8">
      <c r="B38" s="352" t="s">
        <v>889</v>
      </c>
      <c r="C38" s="29" t="s">
        <v>575</v>
      </c>
      <c r="D38" s="612">
        <v>0</v>
      </c>
      <c r="E38" s="612">
        <v>0.14550101999999998</v>
      </c>
      <c r="F38" s="612">
        <v>0.14550101999999998</v>
      </c>
      <c r="G38" s="612">
        <v>0</v>
      </c>
      <c r="H38" s="612">
        <v>0</v>
      </c>
    </row>
    <row r="39" spans="2:8">
      <c r="B39" s="480"/>
      <c r="D39" s="613"/>
      <c r="E39" s="613"/>
      <c r="F39" s="613"/>
      <c r="G39" s="613"/>
      <c r="H39" s="613"/>
    </row>
    <row r="40" spans="2:8">
      <c r="B40" s="352" t="s">
        <v>890</v>
      </c>
      <c r="D40" s="613"/>
      <c r="E40" s="613"/>
      <c r="F40" s="613"/>
      <c r="G40" s="613"/>
      <c r="H40" s="613"/>
    </row>
    <row r="41" spans="2:8">
      <c r="B41" s="96" t="s">
        <v>891</v>
      </c>
      <c r="C41" s="29" t="s">
        <v>575</v>
      </c>
      <c r="D41" s="612">
        <v>0</v>
      </c>
      <c r="E41" s="612">
        <v>0</v>
      </c>
      <c r="F41" s="612">
        <v>0</v>
      </c>
      <c r="G41" s="612">
        <v>0</v>
      </c>
      <c r="H41" s="612">
        <v>0</v>
      </c>
    </row>
    <row r="42" spans="2:8">
      <c r="B42" s="480" t="s">
        <v>859</v>
      </c>
      <c r="C42" s="29" t="s">
        <v>575</v>
      </c>
      <c r="D42" s="612">
        <v>0.47053684999999995</v>
      </c>
      <c r="E42" s="612">
        <v>0</v>
      </c>
      <c r="F42" s="612">
        <v>0.47053684999999995</v>
      </c>
      <c r="G42" s="612">
        <v>0</v>
      </c>
      <c r="H42" s="612">
        <v>0</v>
      </c>
    </row>
    <row r="43" spans="2:8">
      <c r="B43" s="96" t="s">
        <v>892</v>
      </c>
      <c r="C43" s="29" t="s">
        <v>575</v>
      </c>
      <c r="D43" s="612">
        <v>0</v>
      </c>
      <c r="E43" s="612">
        <v>0</v>
      </c>
      <c r="F43" s="612">
        <v>0</v>
      </c>
      <c r="G43" s="612">
        <v>0</v>
      </c>
      <c r="H43" s="612">
        <v>0</v>
      </c>
    </row>
    <row r="44" spans="2:8">
      <c r="B44" s="480" t="s">
        <v>859</v>
      </c>
      <c r="C44" s="29" t="s">
        <v>575</v>
      </c>
      <c r="D44" s="612">
        <v>0.19756376</v>
      </c>
      <c r="E44" s="612">
        <v>0.19075385</v>
      </c>
      <c r="F44" s="612">
        <v>0.38831760999999998</v>
      </c>
      <c r="G44" s="612">
        <v>0</v>
      </c>
      <c r="H44" s="612">
        <v>0</v>
      </c>
    </row>
    <row r="45" spans="2:8">
      <c r="B45" s="352" t="s">
        <v>893</v>
      </c>
      <c r="C45" s="29" t="s">
        <v>575</v>
      </c>
      <c r="D45" s="622">
        <v>0.66810060999999998</v>
      </c>
      <c r="E45" s="622">
        <v>0.19075385</v>
      </c>
      <c r="F45" s="622">
        <v>0.85885445999999988</v>
      </c>
      <c r="G45" s="622">
        <v>0</v>
      </c>
      <c r="H45" s="622">
        <v>0</v>
      </c>
    </row>
    <row r="46" spans="2:8">
      <c r="B46" s="352" t="s">
        <v>889</v>
      </c>
      <c r="C46" s="29" t="s">
        <v>575</v>
      </c>
      <c r="D46" s="612">
        <v>0</v>
      </c>
      <c r="E46" s="612">
        <v>0</v>
      </c>
      <c r="F46" s="612">
        <v>0</v>
      </c>
      <c r="G46" s="612">
        <v>0</v>
      </c>
      <c r="H46" s="612">
        <v>0</v>
      </c>
    </row>
    <row r="47" spans="2:8">
      <c r="D47" s="613"/>
      <c r="E47" s="613"/>
      <c r="F47" s="613"/>
      <c r="G47" s="613"/>
      <c r="H47" s="613"/>
    </row>
    <row r="48" spans="2:8">
      <c r="B48" s="352" t="s">
        <v>894</v>
      </c>
      <c r="C48" s="29" t="s">
        <v>575</v>
      </c>
      <c r="D48" s="622">
        <v>1.06826142</v>
      </c>
      <c r="E48" s="622">
        <v>0.80300081000000001</v>
      </c>
      <c r="F48" s="622">
        <v>1.8712622299999999</v>
      </c>
      <c r="G48" s="622">
        <v>0</v>
      </c>
      <c r="H48" s="622">
        <v>0</v>
      </c>
    </row>
    <row r="49" spans="2:14">
      <c r="B49" s="352" t="s">
        <v>895</v>
      </c>
      <c r="C49" s="29" t="s">
        <v>575</v>
      </c>
      <c r="D49" s="622">
        <v>0</v>
      </c>
      <c r="E49" s="622">
        <v>0.14550101999999998</v>
      </c>
      <c r="F49" s="622">
        <v>0.14550101999999998</v>
      </c>
      <c r="G49" s="622">
        <v>0</v>
      </c>
      <c r="H49" s="622">
        <v>0</v>
      </c>
    </row>
    <row r="50" spans="2:14">
      <c r="D50" s="613"/>
      <c r="E50" s="613"/>
      <c r="F50" s="613"/>
      <c r="G50" s="613"/>
      <c r="H50" s="613"/>
    </row>
    <row r="51" spans="2:14">
      <c r="B51" s="352" t="s">
        <v>896</v>
      </c>
      <c r="D51" s="613"/>
      <c r="E51" s="613"/>
      <c r="F51" s="613"/>
      <c r="G51" s="613"/>
      <c r="H51" s="613"/>
    </row>
    <row r="52" spans="2:14">
      <c r="B52" s="96" t="s">
        <v>897</v>
      </c>
      <c r="C52" s="29" t="s">
        <v>898</v>
      </c>
      <c r="D52" s="612">
        <v>0</v>
      </c>
      <c r="E52" s="612">
        <v>0</v>
      </c>
      <c r="F52" s="612">
        <v>0</v>
      </c>
      <c r="G52" s="612">
        <v>0</v>
      </c>
      <c r="H52" s="612">
        <v>0</v>
      </c>
    </row>
    <row r="53" spans="2:14">
      <c r="B53" s="480" t="s">
        <v>859</v>
      </c>
      <c r="C53" s="29"/>
      <c r="D53" s="612">
        <v>0</v>
      </c>
      <c r="E53" s="612">
        <v>0</v>
      </c>
      <c r="F53" s="612">
        <v>0</v>
      </c>
      <c r="G53" s="612">
        <v>0</v>
      </c>
      <c r="H53" s="612">
        <v>0</v>
      </c>
    </row>
    <row r="54" spans="2:14">
      <c r="B54" s="96" t="s">
        <v>899</v>
      </c>
      <c r="C54" s="29" t="s">
        <v>538</v>
      </c>
      <c r="D54" s="612">
        <v>0</v>
      </c>
      <c r="E54" s="612">
        <v>0</v>
      </c>
      <c r="F54" s="612">
        <v>0</v>
      </c>
      <c r="G54" s="612">
        <v>0</v>
      </c>
      <c r="H54" s="612">
        <v>0</v>
      </c>
    </row>
    <row r="55" spans="2:14">
      <c r="B55" s="174" t="s">
        <v>900</v>
      </c>
      <c r="C55" s="29" t="s">
        <v>538</v>
      </c>
      <c r="D55" s="612">
        <v>0</v>
      </c>
      <c r="E55" s="612">
        <v>0</v>
      </c>
      <c r="F55" s="612">
        <v>0</v>
      </c>
      <c r="G55" s="612">
        <v>0</v>
      </c>
      <c r="H55" s="612">
        <v>0</v>
      </c>
    </row>
    <row r="56" spans="2:14">
      <c r="B56" s="352" t="s">
        <v>901</v>
      </c>
      <c r="C56" s="29" t="s">
        <v>575</v>
      </c>
      <c r="D56" s="612">
        <v>0</v>
      </c>
      <c r="E56" s="612">
        <v>0</v>
      </c>
      <c r="F56" s="612">
        <v>0</v>
      </c>
      <c r="G56" s="612">
        <v>0</v>
      </c>
      <c r="H56" s="612">
        <v>0</v>
      </c>
    </row>
    <row r="57" spans="2:14">
      <c r="B57" s="174" t="s">
        <v>902</v>
      </c>
      <c r="C57" s="29" t="s">
        <v>903</v>
      </c>
      <c r="D57" s="612">
        <v>2349</v>
      </c>
      <c r="E57" s="612">
        <v>3758</v>
      </c>
      <c r="F57" s="612">
        <v>6107</v>
      </c>
      <c r="G57" s="612">
        <v>0</v>
      </c>
      <c r="H57" s="612">
        <v>0</v>
      </c>
    </row>
    <row r="58" spans="2:14">
      <c r="B58" s="174" t="s">
        <v>904</v>
      </c>
      <c r="C58" s="29" t="s">
        <v>905</v>
      </c>
      <c r="D58" s="612">
        <v>7.66</v>
      </c>
      <c r="E58" s="612">
        <v>7.66</v>
      </c>
      <c r="F58" s="612">
        <v>7.66</v>
      </c>
      <c r="G58" s="612">
        <v>0</v>
      </c>
      <c r="H58" s="612">
        <v>0</v>
      </c>
    </row>
    <row r="59" spans="2:14">
      <c r="B59" s="174" t="s">
        <v>906</v>
      </c>
      <c r="C59" s="29" t="s">
        <v>903</v>
      </c>
      <c r="D59" s="612">
        <v>0</v>
      </c>
      <c r="E59" s="612">
        <v>0</v>
      </c>
      <c r="F59" s="612">
        <v>0</v>
      </c>
      <c r="G59" s="612">
        <v>0</v>
      </c>
      <c r="H59" s="612">
        <v>0</v>
      </c>
    </row>
    <row r="60" spans="2:14">
      <c r="B60" s="352" t="s">
        <v>907</v>
      </c>
      <c r="C60" s="29" t="s">
        <v>575</v>
      </c>
      <c r="D60" s="623">
        <v>0</v>
      </c>
      <c r="E60" s="623">
        <v>0</v>
      </c>
      <c r="F60" s="623">
        <v>0</v>
      </c>
      <c r="G60" s="623">
        <v>0</v>
      </c>
      <c r="H60" s="623">
        <v>0</v>
      </c>
    </row>
    <row r="61" spans="2:14">
      <c r="C61" s="29"/>
      <c r="D61" s="613"/>
      <c r="E61" s="613"/>
      <c r="F61" s="613"/>
      <c r="G61" s="613"/>
      <c r="H61" s="613"/>
    </row>
    <row r="62" spans="2:14">
      <c r="B62" s="352" t="s">
        <v>908</v>
      </c>
      <c r="C62" s="29" t="s">
        <v>575</v>
      </c>
      <c r="D62" s="612">
        <v>0</v>
      </c>
      <c r="E62" s="612">
        <v>0</v>
      </c>
      <c r="F62" s="612">
        <v>0</v>
      </c>
      <c r="G62" s="612">
        <v>0</v>
      </c>
      <c r="H62" s="612">
        <v>0</v>
      </c>
    </row>
    <row r="63" spans="2:14">
      <c r="B63" s="352"/>
      <c r="C63" s="352"/>
      <c r="D63" s="614"/>
      <c r="E63" s="614"/>
      <c r="F63" s="614"/>
      <c r="G63" s="614"/>
      <c r="H63" s="614"/>
      <c r="I63" s="352"/>
      <c r="J63" s="352"/>
      <c r="K63" s="352"/>
      <c r="L63" s="352"/>
      <c r="M63" s="352"/>
      <c r="N63" s="352"/>
    </row>
    <row r="64" spans="2:14">
      <c r="B64" s="352" t="s">
        <v>909</v>
      </c>
      <c r="C64" s="29"/>
      <c r="D64" s="623">
        <v>0</v>
      </c>
      <c r="E64" s="623">
        <v>0</v>
      </c>
      <c r="F64" s="623">
        <v>0</v>
      </c>
      <c r="G64" s="623">
        <v>0</v>
      </c>
      <c r="H64" s="623">
        <v>0</v>
      </c>
    </row>
    <row r="65" spans="1:12">
      <c r="B65" s="352" t="s">
        <v>889</v>
      </c>
      <c r="C65" s="29" t="s">
        <v>575</v>
      </c>
      <c r="D65" s="612">
        <v>0</v>
      </c>
      <c r="E65" s="612">
        <v>0</v>
      </c>
      <c r="F65" s="612">
        <v>0</v>
      </c>
      <c r="G65" s="612">
        <v>0</v>
      </c>
      <c r="H65" s="612">
        <v>0</v>
      </c>
    </row>
    <row r="66" spans="1:12">
      <c r="B66" s="352"/>
      <c r="C66" s="29"/>
      <c r="D66" s="614"/>
      <c r="E66" s="614"/>
      <c r="F66" s="614"/>
      <c r="G66" s="614"/>
      <c r="H66" s="614"/>
      <c r="J66" s="352"/>
      <c r="K66" s="352"/>
    </row>
    <row r="67" spans="1:12">
      <c r="B67" s="352" t="s">
        <v>910</v>
      </c>
      <c r="C67" s="29" t="s">
        <v>575</v>
      </c>
      <c r="D67" s="623">
        <v>1.06826142</v>
      </c>
      <c r="E67" s="623">
        <v>0.80300081000000001</v>
      </c>
      <c r="F67" s="623">
        <v>1.8712622299999999</v>
      </c>
      <c r="G67" s="623">
        <v>0</v>
      </c>
      <c r="H67" s="623">
        <v>0</v>
      </c>
    </row>
    <row r="68" spans="1:12">
      <c r="B68" s="352" t="s">
        <v>911</v>
      </c>
      <c r="C68" s="29" t="s">
        <v>575</v>
      </c>
      <c r="D68" s="623">
        <v>0</v>
      </c>
      <c r="E68" s="623">
        <v>0.14550101999999998</v>
      </c>
      <c r="F68" s="623">
        <v>0.14550101999999998</v>
      </c>
      <c r="G68" s="623">
        <v>0</v>
      </c>
      <c r="H68" s="623">
        <v>0</v>
      </c>
      <c r="J68" s="352"/>
    </row>
    <row r="69" spans="1:12">
      <c r="B69" s="352"/>
      <c r="C69" s="29"/>
      <c r="D69" s="462"/>
      <c r="E69" s="462"/>
      <c r="F69" s="462"/>
      <c r="G69" s="462"/>
      <c r="H69" s="462"/>
      <c r="J69" s="352"/>
    </row>
    <row r="70" spans="1:12">
      <c r="B70" s="352" t="s">
        <v>912</v>
      </c>
      <c r="C70" s="29"/>
      <c r="D70" s="462"/>
      <c r="E70" s="462"/>
      <c r="F70" s="462"/>
      <c r="G70" s="462"/>
      <c r="H70" s="462"/>
      <c r="I70" s="462"/>
      <c r="J70" s="462"/>
      <c r="K70" s="462"/>
    </row>
    <row r="71" spans="1:12">
      <c r="B71" s="96" t="s">
        <v>913</v>
      </c>
      <c r="C71" s="29"/>
      <c r="D71" s="612">
        <v>14.03</v>
      </c>
      <c r="E71" s="462"/>
      <c r="F71" s="462"/>
      <c r="G71" s="462"/>
      <c r="H71" s="462"/>
      <c r="I71" s="462"/>
      <c r="J71" s="462"/>
      <c r="K71" s="462"/>
    </row>
    <row r="72" spans="1:12">
      <c r="B72" s="96" t="s">
        <v>914</v>
      </c>
      <c r="C72" s="29"/>
      <c r="D72" s="612">
        <v>7.05</v>
      </c>
      <c r="E72" s="462"/>
      <c r="F72" s="462"/>
      <c r="G72" s="462"/>
      <c r="H72" s="462"/>
      <c r="I72" s="462"/>
      <c r="J72" s="462"/>
      <c r="K72" s="462"/>
    </row>
    <row r="73" spans="1:12">
      <c r="B73" s="96" t="s">
        <v>915</v>
      </c>
      <c r="C73" s="29"/>
      <c r="D73" s="612">
        <v>7.72</v>
      </c>
      <c r="E73" s="462"/>
      <c r="F73" s="462"/>
      <c r="G73" s="462"/>
      <c r="H73" s="462"/>
      <c r="I73" s="462"/>
      <c r="J73" s="462"/>
      <c r="K73" s="462"/>
    </row>
    <row r="74" spans="1:12">
      <c r="B74" s="352"/>
      <c r="C74" s="29"/>
      <c r="D74" s="462"/>
      <c r="E74" s="462"/>
      <c r="F74" s="462"/>
      <c r="G74" s="462"/>
      <c r="H74" s="462"/>
      <c r="I74" s="462"/>
      <c r="J74" s="462"/>
      <c r="K74" s="462"/>
    </row>
    <row r="75" spans="1:12">
      <c r="A75" s="351" t="s">
        <v>916</v>
      </c>
      <c r="B75" s="352"/>
      <c r="C75" s="29"/>
      <c r="D75" s="29"/>
      <c r="E75" s="462"/>
      <c r="F75" s="462"/>
      <c r="G75" s="462"/>
      <c r="H75" s="462"/>
      <c r="I75" s="462"/>
      <c r="J75" s="462"/>
      <c r="K75" s="462"/>
      <c r="L75" s="29"/>
    </row>
    <row r="76" spans="1:12">
      <c r="A76" s="351" t="s">
        <v>917</v>
      </c>
      <c r="B76" s="352"/>
      <c r="C76" s="352"/>
      <c r="D76" s="352"/>
      <c r="E76" s="462"/>
      <c r="F76" s="352"/>
      <c r="G76" s="352"/>
      <c r="H76" s="352"/>
      <c r="I76" s="352"/>
      <c r="J76" s="352"/>
    </row>
    <row r="77" spans="1:12">
      <c r="A77" s="351"/>
      <c r="B77" s="352"/>
      <c r="C77" s="352"/>
      <c r="D77" s="352"/>
      <c r="E77" s="352"/>
      <c r="F77" s="352"/>
      <c r="G77" s="352"/>
      <c r="H77" s="352"/>
      <c r="I77" s="352"/>
      <c r="J77" s="352"/>
    </row>
    <row r="78" spans="1:12">
      <c r="B78" s="352" t="s">
        <v>918</v>
      </c>
    </row>
    <row r="79" spans="1:12">
      <c r="B79" s="352"/>
    </row>
    <row r="80" spans="1:12" ht="38.25">
      <c r="B80" s="615" t="s">
        <v>963</v>
      </c>
      <c r="C80" s="767"/>
      <c r="D80" s="767"/>
      <c r="E80" s="767"/>
      <c r="F80" s="767"/>
      <c r="G80" s="756"/>
      <c r="H80" s="616"/>
    </row>
    <row r="81" spans="2:8">
      <c r="B81" s="617"/>
      <c r="C81" s="618"/>
      <c r="D81" s="356"/>
      <c r="E81" s="357"/>
      <c r="F81" s="357"/>
      <c r="G81" s="357"/>
      <c r="H81" s="358"/>
    </row>
    <row r="82" spans="2:8">
      <c r="B82" s="617" t="s">
        <v>964</v>
      </c>
      <c r="C82" s="618"/>
      <c r="D82" s="356"/>
      <c r="E82" s="357"/>
      <c r="F82" s="357"/>
      <c r="G82" s="357"/>
      <c r="H82" s="358"/>
    </row>
    <row r="83" spans="2:8">
      <c r="B83" s="617"/>
      <c r="C83" s="618"/>
      <c r="D83" s="356"/>
      <c r="E83" s="357"/>
      <c r="F83" s="357"/>
      <c r="G83" s="357"/>
      <c r="H83" s="358"/>
    </row>
    <row r="84" spans="2:8">
      <c r="B84" s="617"/>
      <c r="C84" s="618"/>
      <c r="D84" s="356"/>
      <c r="E84" s="357"/>
      <c r="F84" s="357"/>
      <c r="G84" s="357"/>
      <c r="H84" s="358"/>
    </row>
    <row r="85" spans="2:8">
      <c r="B85" s="619"/>
      <c r="C85" s="620"/>
      <c r="D85" s="361"/>
      <c r="E85" s="362"/>
      <c r="F85" s="362"/>
      <c r="G85" s="362"/>
      <c r="H85" s="363"/>
    </row>
  </sheetData>
  <sheetProtection insertRows="0" sort="0" autoFilter="0" pivotTables="0"/>
  <mergeCells count="1">
    <mergeCell ref="D23:H23"/>
  </mergeCells>
  <phoneticPr fontId="248" type="noConversion"/>
  <conditionalFormatting sqref="D5:G6">
    <cfRule type="expression" dxfId="18" priority="40">
      <formula>AND(D$5="Actuals",E$5="N/A")</formula>
    </cfRule>
  </conditionalFormatting>
  <conditionalFormatting sqref="D5:H6 D27:H38 D46:H46 D52:H60 D67:H69 D70:K70 D71:D74 F71:K75 E71:E76">
    <cfRule type="expression" dxfId="17" priority="32">
      <formula>D$5="N/A"</formula>
    </cfRule>
  </conditionalFormatting>
  <conditionalFormatting sqref="D7:H7">
    <cfRule type="expression" dxfId="16" priority="15">
      <formula>AND(D$5="Actuals",E$5="Forecast")</formula>
    </cfRule>
  </conditionalFormatting>
  <conditionalFormatting sqref="D11:H11">
    <cfRule type="expression" dxfId="15" priority="10">
      <formula>D$5="Forecast"</formula>
    </cfRule>
  </conditionalFormatting>
  <conditionalFormatting sqref="D13:H16">
    <cfRule type="expression" dxfId="14" priority="6">
      <formula>D$5="Forecast"</formula>
    </cfRule>
  </conditionalFormatting>
  <conditionalFormatting sqref="D18:H18">
    <cfRule type="expression" dxfId="13" priority="7">
      <formula>D$5="Forecast"</formula>
    </cfRule>
  </conditionalFormatting>
  <conditionalFormatting sqref="D20:H20">
    <cfRule type="expression" priority="26">
      <formula>D$5="N/A"</formula>
    </cfRule>
  </conditionalFormatting>
  <conditionalFormatting sqref="D41:H44">
    <cfRule type="expression" dxfId="12" priority="3">
      <formula>D$5="N/A"</formula>
    </cfRule>
  </conditionalFormatting>
  <conditionalFormatting sqref="D62:H62">
    <cfRule type="expression" dxfId="11" priority="2">
      <formula>D$5="N/A"</formula>
    </cfRule>
  </conditionalFormatting>
  <conditionalFormatting sqref="D64:H65">
    <cfRule type="expression" dxfId="10" priority="1">
      <formula>D$5="N/A"</formula>
    </cfRule>
  </conditionalFormatting>
  <conditionalFormatting sqref="H5:H6">
    <cfRule type="expression" dxfId="9" priority="279">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K31" sqref="K31"/>
    </sheetView>
  </sheetViews>
  <sheetFormatPr defaultColWidth="9" defaultRowHeight="12.75"/>
  <cols>
    <col min="1" max="1" width="8.375" style="96" customWidth="1"/>
    <col min="2" max="2" width="77.25" style="96" bestFit="1" customWidth="1"/>
    <col min="3" max="3" width="14.125" style="96" customWidth="1"/>
    <col min="4" max="8" width="11.125" style="96" customWidth="1"/>
    <col min="9" max="9" width="6.625" style="96" bestFit="1" customWidth="1"/>
    <col min="10" max="16384" width="9" style="96"/>
  </cols>
  <sheetData>
    <row r="1" spans="1:10" ht="20.25">
      <c r="A1" s="728" t="s">
        <v>919</v>
      </c>
      <c r="B1" s="765"/>
      <c r="C1" s="760"/>
      <c r="D1" s="760"/>
      <c r="E1" s="760"/>
      <c r="F1" s="760"/>
      <c r="G1" s="760"/>
      <c r="H1" s="760"/>
      <c r="I1" s="377"/>
    </row>
    <row r="2" spans="1:10" ht="20.25">
      <c r="A2" s="729" t="s">
        <v>4</v>
      </c>
      <c r="B2" s="268"/>
      <c r="C2" s="269"/>
      <c r="D2" s="269"/>
      <c r="E2" s="269"/>
      <c r="F2" s="269"/>
      <c r="G2" s="269"/>
      <c r="H2" s="269"/>
      <c r="I2" s="271"/>
    </row>
    <row r="3" spans="1:10" ht="20.25">
      <c r="A3" s="730">
        <v>2026</v>
      </c>
      <c r="B3" s="470"/>
      <c r="C3" s="272"/>
      <c r="D3" s="272"/>
      <c r="E3" s="272"/>
      <c r="F3" s="272"/>
      <c r="G3" s="272"/>
      <c r="H3" s="272"/>
      <c r="I3" s="274"/>
    </row>
    <row r="4" spans="1:10" s="276" customFormat="1" ht="12.75" customHeight="1">
      <c r="B4" s="400"/>
      <c r="C4" s="96"/>
      <c r="D4" s="514"/>
      <c r="E4" s="514"/>
    </row>
    <row r="5" spans="1:10" s="276" customFormat="1" ht="12.75" customHeight="1">
      <c r="B5" s="400"/>
      <c r="C5" s="96"/>
      <c r="D5" s="624" t="s">
        <v>983</v>
      </c>
      <c r="E5" s="624" t="s">
        <v>983</v>
      </c>
      <c r="F5" s="624" t="s">
        <v>983</v>
      </c>
      <c r="G5" s="624" t="s">
        <v>984</v>
      </c>
      <c r="H5" s="624" t="s">
        <v>984</v>
      </c>
      <c r="I5" s="387"/>
    </row>
    <row r="6" spans="1:10" s="276" customFormat="1">
      <c r="C6" s="96"/>
      <c r="D6" s="476">
        <v>2024</v>
      </c>
      <c r="E6" s="476">
        <v>2025</v>
      </c>
      <c r="F6" s="476">
        <v>2026</v>
      </c>
      <c r="G6" s="476">
        <v>2027</v>
      </c>
      <c r="H6" s="476">
        <v>2028</v>
      </c>
      <c r="I6" s="387"/>
    </row>
    <row r="7" spans="1:10" s="276" customFormat="1">
      <c r="D7" s="378" t="s">
        <v>986</v>
      </c>
      <c r="E7" s="378" t="s">
        <v>987</v>
      </c>
      <c r="F7" s="378" t="s">
        <v>988</v>
      </c>
      <c r="G7" s="378" t="s">
        <v>989</v>
      </c>
      <c r="H7" s="476" t="s">
        <v>990</v>
      </c>
      <c r="I7" s="387"/>
    </row>
    <row r="8" spans="1:10" s="276" customFormat="1">
      <c r="I8" s="387"/>
    </row>
    <row r="9" spans="1:10" s="276" customFormat="1">
      <c r="B9" s="625" t="s">
        <v>920</v>
      </c>
      <c r="C9" s="319"/>
      <c r="D9" s="320"/>
      <c r="E9" s="320"/>
      <c r="F9" s="320"/>
      <c r="G9" s="320"/>
      <c r="H9" s="320"/>
      <c r="I9" s="387"/>
    </row>
    <row r="10" spans="1:10" s="276" customFormat="1">
      <c r="B10" s="402"/>
      <c r="C10" s="29"/>
      <c r="I10" s="387"/>
    </row>
    <row r="11" spans="1:10" s="276" customFormat="1">
      <c r="B11" s="402"/>
      <c r="C11" s="29"/>
      <c r="I11" s="387"/>
    </row>
    <row r="12" spans="1:10">
      <c r="B12" s="352" t="s">
        <v>921</v>
      </c>
      <c r="C12" s="29" t="s">
        <v>575</v>
      </c>
      <c r="D12" s="626">
        <v>7.003616475389709</v>
      </c>
      <c r="E12" s="626">
        <v>1.6710480358581985</v>
      </c>
      <c r="F12" s="626">
        <v>1.5618965448365749</v>
      </c>
      <c r="G12" s="626">
        <v>0</v>
      </c>
      <c r="H12" s="626">
        <v>0</v>
      </c>
      <c r="I12" s="387"/>
      <c r="J12" s="276"/>
    </row>
    <row r="13" spans="1:10">
      <c r="B13" s="478" t="s">
        <v>922</v>
      </c>
      <c r="D13" s="568"/>
      <c r="E13" s="568"/>
      <c r="F13" s="568"/>
      <c r="G13" s="568"/>
      <c r="H13" s="568"/>
      <c r="J13" s="276"/>
    </row>
    <row r="14" spans="1:10">
      <c r="B14" s="96" t="s">
        <v>923</v>
      </c>
      <c r="C14" s="29" t="s">
        <v>575</v>
      </c>
      <c r="D14" s="626">
        <v>0</v>
      </c>
      <c r="E14" s="626">
        <v>0</v>
      </c>
      <c r="F14" s="626">
        <v>0</v>
      </c>
      <c r="G14" s="626">
        <v>0</v>
      </c>
      <c r="H14" s="626">
        <v>0</v>
      </c>
      <c r="I14" s="387"/>
      <c r="J14" s="276"/>
    </row>
    <row r="15" spans="1:10">
      <c r="B15" s="96" t="s">
        <v>924</v>
      </c>
      <c r="C15" s="29" t="s">
        <v>575</v>
      </c>
      <c r="D15" s="626">
        <v>7.003616475389709</v>
      </c>
      <c r="E15" s="626">
        <v>1.6710480358581985</v>
      </c>
      <c r="F15" s="626">
        <v>1.5618965448365749</v>
      </c>
      <c r="G15" s="626">
        <v>0</v>
      </c>
      <c r="H15" s="626">
        <v>0</v>
      </c>
      <c r="I15" s="387"/>
      <c r="J15" s="276"/>
    </row>
    <row r="16" spans="1:10">
      <c r="D16" s="568"/>
      <c r="E16" s="568"/>
      <c r="F16" s="568"/>
      <c r="G16" s="568"/>
      <c r="H16" s="568"/>
      <c r="I16" s="387"/>
      <c r="J16" s="276"/>
    </row>
    <row r="17" spans="2:10">
      <c r="D17" s="568"/>
      <c r="E17" s="568"/>
      <c r="F17" s="568"/>
      <c r="G17" s="568"/>
      <c r="H17" s="568"/>
      <c r="I17" s="387"/>
      <c r="J17" s="276"/>
    </row>
    <row r="18" spans="2:10">
      <c r="B18" s="96" t="s">
        <v>923</v>
      </c>
      <c r="C18" s="548" t="s">
        <v>20</v>
      </c>
      <c r="D18" s="210">
        <v>0</v>
      </c>
      <c r="E18" s="210">
        <v>0</v>
      </c>
      <c r="F18" s="210">
        <v>0</v>
      </c>
      <c r="G18" s="210">
        <v>0</v>
      </c>
      <c r="H18" s="210">
        <v>0</v>
      </c>
      <c r="I18" s="387"/>
      <c r="J18" s="276"/>
    </row>
    <row r="19" spans="2:10">
      <c r="D19" s="568"/>
      <c r="E19" s="568"/>
      <c r="F19" s="568"/>
      <c r="G19" s="568"/>
      <c r="H19" s="568"/>
      <c r="I19" s="387"/>
      <c r="J19" s="276"/>
    </row>
    <row r="20" spans="2:10">
      <c r="D20" s="568"/>
      <c r="E20" s="568"/>
      <c r="F20" s="568"/>
      <c r="G20" s="568"/>
      <c r="H20" s="568"/>
      <c r="I20" s="387"/>
      <c r="J20" s="276"/>
    </row>
    <row r="21" spans="2:10" s="276" customFormat="1">
      <c r="B21" s="352" t="s">
        <v>925</v>
      </c>
      <c r="C21" s="548" t="s">
        <v>20</v>
      </c>
      <c r="D21" s="558">
        <v>29.993191576581179</v>
      </c>
      <c r="E21" s="558">
        <v>-5.75</v>
      </c>
      <c r="F21" s="558">
        <v>-5.75</v>
      </c>
      <c r="G21" s="558">
        <v>-5.75</v>
      </c>
      <c r="H21" s="558">
        <v>-5.7448273360144393</v>
      </c>
      <c r="I21" s="387"/>
    </row>
    <row r="22" spans="2:10" s="276" customFormat="1">
      <c r="B22" s="96" t="s">
        <v>926</v>
      </c>
      <c r="C22" s="548" t="s">
        <v>20</v>
      </c>
      <c r="D22" s="513">
        <v>-0.60113756343448799</v>
      </c>
      <c r="E22" s="513">
        <v>-5.75</v>
      </c>
      <c r="F22" s="513">
        <v>-5.8</v>
      </c>
      <c r="G22" s="513">
        <v>0</v>
      </c>
      <c r="H22" s="513">
        <v>0</v>
      </c>
      <c r="I22" s="387"/>
    </row>
    <row r="23" spans="2:10" s="276" customFormat="1">
      <c r="B23" s="352" t="s">
        <v>927</v>
      </c>
      <c r="C23" s="548" t="s">
        <v>20</v>
      </c>
      <c r="D23" s="210">
        <v>30.594329140015667</v>
      </c>
      <c r="E23" s="210">
        <v>0</v>
      </c>
      <c r="F23" s="210">
        <v>4.9999999999999822E-2</v>
      </c>
      <c r="G23" s="210">
        <v>-5.75</v>
      </c>
      <c r="H23" s="210">
        <v>-5.7448273360144393</v>
      </c>
      <c r="I23" s="387"/>
    </row>
    <row r="24" spans="2:10" s="276" customFormat="1">
      <c r="B24" s="352"/>
      <c r="C24" s="352"/>
      <c r="D24" s="352"/>
      <c r="E24" s="352"/>
      <c r="F24" s="352"/>
      <c r="G24" s="352"/>
      <c r="H24" s="352"/>
      <c r="I24" s="387"/>
    </row>
    <row r="25" spans="2:10" s="276" customFormat="1">
      <c r="B25" s="352"/>
      <c r="C25" s="352"/>
      <c r="D25" s="789" t="s">
        <v>928</v>
      </c>
      <c r="E25" s="352"/>
      <c r="F25" s="352"/>
      <c r="G25" s="352"/>
      <c r="H25" s="352"/>
      <c r="I25" s="387"/>
    </row>
    <row r="26" spans="2:10" s="276" customFormat="1" ht="12.75" customHeight="1">
      <c r="B26" s="352"/>
      <c r="C26" s="352"/>
      <c r="D26" s="790"/>
      <c r="E26" s="352"/>
      <c r="F26" s="352"/>
      <c r="G26" s="352"/>
      <c r="H26" s="352"/>
      <c r="I26" s="387"/>
    </row>
    <row r="27" spans="2:10">
      <c r="C27" s="352"/>
      <c r="D27" s="791"/>
      <c r="E27" s="352"/>
      <c r="F27" s="352"/>
      <c r="I27" s="387"/>
    </row>
    <row r="28" spans="2:10">
      <c r="B28" s="352" t="s">
        <v>929</v>
      </c>
      <c r="C28" s="352"/>
      <c r="D28" s="627">
        <v>44651</v>
      </c>
      <c r="E28" s="352"/>
      <c r="F28" s="352"/>
      <c r="I28" s="387"/>
    </row>
    <row r="29" spans="2:10">
      <c r="B29" s="352"/>
      <c r="C29" s="352"/>
      <c r="D29" s="628"/>
      <c r="E29" s="352"/>
      <c r="F29" s="352"/>
      <c r="I29" s="387"/>
    </row>
    <row r="30" spans="2:10">
      <c r="B30" s="96" t="s">
        <v>874</v>
      </c>
      <c r="C30" s="352"/>
      <c r="D30" s="768" t="s">
        <v>965</v>
      </c>
      <c r="E30" s="352"/>
      <c r="F30" s="352"/>
      <c r="I30" s="387"/>
    </row>
    <row r="31" spans="2:10">
      <c r="C31" s="352"/>
      <c r="D31" s="769"/>
      <c r="E31" s="352"/>
      <c r="F31" s="352"/>
      <c r="H31"/>
      <c r="I31" s="387"/>
    </row>
    <row r="32" spans="2:10">
      <c r="B32" s="352"/>
      <c r="D32" s="607"/>
      <c r="F32" s="352"/>
      <c r="I32" s="387"/>
    </row>
    <row r="33" spans="2:9">
      <c r="B33" s="96" t="s">
        <v>930</v>
      </c>
      <c r="C33" s="629" t="s">
        <v>1005</v>
      </c>
      <c r="D33" s="513">
        <v>915.59999999999991</v>
      </c>
      <c r="E33" s="352"/>
      <c r="F33" s="352"/>
      <c r="I33" s="387"/>
    </row>
    <row r="34" spans="2:9">
      <c r="B34" s="96" t="s">
        <v>931</v>
      </c>
      <c r="C34" s="629" t="s">
        <v>1005</v>
      </c>
      <c r="D34" s="513">
        <v>4217.8</v>
      </c>
      <c r="E34" s="352"/>
      <c r="F34" s="352"/>
      <c r="I34" s="387"/>
    </row>
    <row r="35" spans="2:9">
      <c r="C35" s="630"/>
      <c r="D35" s="568">
        <v>0</v>
      </c>
      <c r="E35" s="352"/>
      <c r="F35" s="352"/>
      <c r="I35" s="387"/>
    </row>
    <row r="36" spans="2:9">
      <c r="B36" s="96" t="s">
        <v>932</v>
      </c>
      <c r="C36" s="629" t="s">
        <v>1005</v>
      </c>
      <c r="D36" s="513">
        <v>852.4</v>
      </c>
      <c r="I36" s="387"/>
    </row>
    <row r="37" spans="2:9">
      <c r="B37" s="96" t="s">
        <v>933</v>
      </c>
      <c r="C37" s="629" t="s">
        <v>1005</v>
      </c>
      <c r="D37" s="513">
        <v>4061.3999999999996</v>
      </c>
      <c r="I37" s="387"/>
    </row>
    <row r="38" spans="2:9">
      <c r="C38" s="630"/>
      <c r="D38" s="568"/>
      <c r="I38" s="387"/>
    </row>
    <row r="39" spans="2:9">
      <c r="B39" s="489" t="s">
        <v>934</v>
      </c>
      <c r="C39" s="629" t="s">
        <v>1005</v>
      </c>
      <c r="D39" s="210">
        <v>63.199999999999932</v>
      </c>
      <c r="I39" s="387"/>
    </row>
    <row r="40" spans="2:9">
      <c r="B40" s="489" t="s">
        <v>935</v>
      </c>
      <c r="C40" s="629" t="s">
        <v>1005</v>
      </c>
      <c r="D40" s="210">
        <v>156.40000000000055</v>
      </c>
      <c r="I40" s="387"/>
    </row>
    <row r="41" spans="2:9">
      <c r="C41" s="630"/>
      <c r="D41" s="568"/>
      <c r="I41" s="387"/>
    </row>
    <row r="42" spans="2:9">
      <c r="B42" s="96" t="s">
        <v>936</v>
      </c>
      <c r="C42" s="629" t="s">
        <v>1005</v>
      </c>
      <c r="D42" s="513">
        <v>-29.4</v>
      </c>
      <c r="I42" s="387"/>
    </row>
    <row r="43" spans="2:9">
      <c r="B43" s="96" t="s">
        <v>937</v>
      </c>
      <c r="C43" s="629" t="s">
        <v>1005</v>
      </c>
      <c r="D43" s="513">
        <v>15.600000000000001</v>
      </c>
      <c r="I43" s="387"/>
    </row>
    <row r="44" spans="2:9">
      <c r="I44" s="387"/>
    </row>
    <row r="45" spans="2:9">
      <c r="I45" s="387"/>
    </row>
    <row r="46" spans="2:9">
      <c r="I46" s="387"/>
    </row>
    <row r="47" spans="2:9">
      <c r="B47" s="625" t="s">
        <v>938</v>
      </c>
      <c r="C47" s="319"/>
      <c r="D47" s="320"/>
      <c r="E47" s="320"/>
      <c r="F47" s="320"/>
      <c r="G47" s="320"/>
      <c r="H47" s="320"/>
      <c r="I47" s="387"/>
    </row>
    <row r="48" spans="2:9">
      <c r="I48" s="387"/>
    </row>
    <row r="49" spans="1:9">
      <c r="I49" s="387"/>
    </row>
    <row r="50" spans="1:9">
      <c r="I50" s="387"/>
    </row>
    <row r="51" spans="1:9">
      <c r="A51" s="276"/>
      <c r="B51" s="400"/>
      <c r="C51" s="400"/>
      <c r="D51" s="624" t="s">
        <v>983</v>
      </c>
      <c r="E51" s="624" t="s">
        <v>983</v>
      </c>
      <c r="F51" s="624" t="s">
        <v>983</v>
      </c>
      <c r="G51" s="624" t="s">
        <v>984</v>
      </c>
      <c r="H51" s="624" t="s">
        <v>984</v>
      </c>
      <c r="I51" s="387"/>
    </row>
    <row r="52" spans="1:9">
      <c r="A52" s="276"/>
      <c r="B52" s="276"/>
      <c r="C52" s="352"/>
      <c r="D52" s="476">
        <v>2024</v>
      </c>
      <c r="E52" s="476">
        <v>2025</v>
      </c>
      <c r="F52" s="476">
        <v>2026</v>
      </c>
      <c r="G52" s="476">
        <v>2027</v>
      </c>
      <c r="H52" s="476">
        <v>2028</v>
      </c>
      <c r="I52" s="387"/>
    </row>
    <row r="53" spans="1:9">
      <c r="D53" s="631"/>
      <c r="E53" s="631"/>
      <c r="F53" s="631"/>
      <c r="G53" s="631"/>
      <c r="H53" s="631"/>
      <c r="I53" s="387"/>
    </row>
    <row r="54" spans="1:9">
      <c r="B54" s="402" t="s">
        <v>939</v>
      </c>
      <c r="C54" s="548" t="s">
        <v>20</v>
      </c>
      <c r="D54" s="211">
        <v>0.14988150251623053</v>
      </c>
      <c r="E54" s="211">
        <v>1.8169501600958247</v>
      </c>
      <c r="F54" s="211">
        <v>2.4801589967843585E-2</v>
      </c>
      <c r="G54" s="211">
        <v>0</v>
      </c>
      <c r="H54" s="211">
        <v>0</v>
      </c>
      <c r="I54" s="387"/>
    </row>
    <row r="55" spans="1:9">
      <c r="D55" s="631"/>
      <c r="E55" s="631"/>
      <c r="F55" s="631"/>
      <c r="G55" s="631"/>
      <c r="H55" s="631"/>
    </row>
    <row r="56" spans="1:9">
      <c r="B56" s="352" t="s">
        <v>940</v>
      </c>
      <c r="D56" s="631"/>
      <c r="E56" s="631"/>
      <c r="F56" s="631"/>
      <c r="G56" s="631"/>
      <c r="H56" s="631"/>
    </row>
    <row r="57" spans="1:9">
      <c r="B57" s="632" t="s">
        <v>941</v>
      </c>
      <c r="C57" s="29" t="s">
        <v>575</v>
      </c>
      <c r="D57" s="416">
        <v>0</v>
      </c>
      <c r="E57" s="416">
        <v>0</v>
      </c>
      <c r="F57" s="416">
        <v>0</v>
      </c>
      <c r="G57" s="416">
        <v>0</v>
      </c>
      <c r="H57" s="416">
        <v>0</v>
      </c>
    </row>
    <row r="58" spans="1:9">
      <c r="B58" s="632" t="s">
        <v>941</v>
      </c>
      <c r="C58" s="29" t="s">
        <v>575</v>
      </c>
      <c r="D58" s="416">
        <v>0</v>
      </c>
      <c r="E58" s="416">
        <v>0</v>
      </c>
      <c r="F58" s="416">
        <v>0</v>
      </c>
      <c r="G58" s="416">
        <v>0</v>
      </c>
      <c r="H58" s="416">
        <v>0</v>
      </c>
    </row>
    <row r="59" spans="1:9">
      <c r="B59" s="632" t="s">
        <v>859</v>
      </c>
      <c r="C59" s="29" t="s">
        <v>575</v>
      </c>
      <c r="D59" s="416">
        <v>0</v>
      </c>
      <c r="E59" s="416">
        <v>0</v>
      </c>
      <c r="F59" s="416">
        <v>0</v>
      </c>
      <c r="G59" s="416">
        <v>0</v>
      </c>
      <c r="H59" s="416">
        <v>0</v>
      </c>
    </row>
    <row r="60" spans="1:9">
      <c r="B60" s="352" t="s">
        <v>942</v>
      </c>
      <c r="C60" s="29" t="s">
        <v>575</v>
      </c>
      <c r="D60" s="211">
        <v>0</v>
      </c>
      <c r="E60" s="211">
        <v>0</v>
      </c>
      <c r="F60" s="211">
        <v>0</v>
      </c>
      <c r="G60" s="211">
        <v>0</v>
      </c>
      <c r="H60" s="211">
        <v>0</v>
      </c>
    </row>
    <row r="61" spans="1:9">
      <c r="B61" s="276" t="s">
        <v>943</v>
      </c>
      <c r="C61" s="29" t="s">
        <v>575</v>
      </c>
      <c r="D61" s="416">
        <v>0</v>
      </c>
      <c r="E61" s="416">
        <v>0</v>
      </c>
      <c r="F61" s="416">
        <v>0</v>
      </c>
      <c r="G61" s="416">
        <v>0</v>
      </c>
      <c r="H61" s="416">
        <v>0</v>
      </c>
    </row>
    <row r="62" spans="1:9">
      <c r="B62" s="402" t="s">
        <v>944</v>
      </c>
      <c r="C62" s="29" t="s">
        <v>575</v>
      </c>
      <c r="D62" s="211">
        <v>0</v>
      </c>
      <c r="E62" s="211">
        <v>0</v>
      </c>
      <c r="F62" s="211">
        <v>0</v>
      </c>
      <c r="G62" s="211">
        <v>0</v>
      </c>
      <c r="H62" s="211">
        <v>0</v>
      </c>
    </row>
    <row r="64" spans="1:9">
      <c r="B64" s="352" t="s">
        <v>945</v>
      </c>
      <c r="D64" s="631"/>
      <c r="E64" s="631"/>
      <c r="F64" s="631"/>
      <c r="G64" s="631"/>
      <c r="H64" s="631"/>
    </row>
    <row r="65" spans="2:8">
      <c r="B65" s="632" t="s">
        <v>946</v>
      </c>
      <c r="C65" s="29" t="s">
        <v>575</v>
      </c>
      <c r="D65" s="416">
        <v>0.23696499999999998</v>
      </c>
      <c r="E65" s="416">
        <v>3.202175</v>
      </c>
      <c r="F65" s="416">
        <v>4.5365000000000003E-2</v>
      </c>
      <c r="G65" s="416">
        <v>0</v>
      </c>
      <c r="H65" s="416">
        <v>0</v>
      </c>
    </row>
    <row r="66" spans="2:8">
      <c r="B66" s="276" t="s">
        <v>943</v>
      </c>
      <c r="C66" s="29" t="s">
        <v>575</v>
      </c>
      <c r="D66" s="416">
        <v>4.5023349999999997E-2</v>
      </c>
      <c r="E66" s="416">
        <v>0.80054375</v>
      </c>
      <c r="F66" s="416">
        <v>1.1341250000000001E-2</v>
      </c>
      <c r="G66" s="416">
        <v>0</v>
      </c>
      <c r="H66" s="416">
        <v>0</v>
      </c>
    </row>
    <row r="67" spans="2:8">
      <c r="B67" s="402" t="s">
        <v>947</v>
      </c>
      <c r="C67" s="29" t="s">
        <v>575</v>
      </c>
      <c r="D67" s="211">
        <v>0.19194164999999999</v>
      </c>
      <c r="E67" s="211">
        <v>2.4016312499999999</v>
      </c>
      <c r="F67" s="211">
        <v>3.4023750000000005E-2</v>
      </c>
      <c r="G67" s="211">
        <v>0</v>
      </c>
      <c r="H67" s="211">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Url xmlns="190aea0a-3449-4e78-9ae2-f45d94fe98b1">
      <Url>https://iberdrola.sharepoint.com/sites/spen-npr-licfin/_layouts/15/DocIdRedir.aspx?ID=UKNKSTZ3DXTH-446447460-126</Url>
      <Description>UKNKSTZ3DXTH-446447460-126</Description>
    </_dlc_DocIdUrl>
    <_dlc_DocId xmlns="190aea0a-3449-4e78-9ae2-f45d94fe98b1">UKNKSTZ3DXTH-446447460-126</_dlc_DocId>
  </documentManagement>
</p:properties>
</file>

<file path=customXml/item2.xml>��
</file>

<file path=customXml/item3.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4.xml><?xml version="1.0" encoding="utf-8"?>
<ct:contentTypeSchema xmlns:ct="http://schemas.microsoft.com/office/2006/metadata/contentType" xmlns:ma="http://schemas.microsoft.com/office/2006/metadata/properties/metaAttributes" ct:_="" ma:_="" ma:contentTypeName="Document" ma:contentTypeID="0x01010091192A19C0D644469A4F28576CD8674D" ma:contentTypeVersion="3" ma:contentTypeDescription="Create a new document." ma:contentTypeScope="" ma:versionID="6e56b9463d812746bc91ed6ed975740d">
  <xsd:schema xmlns:xsd="http://www.w3.org/2001/XMLSchema" xmlns:xs="http://www.w3.org/2001/XMLSchema" xmlns:p="http://schemas.microsoft.com/office/2006/metadata/properties" xmlns:ns2="190aea0a-3449-4e78-9ae2-f45d94fe98b1" xmlns:ns3="daf43056-27c3-4f95-862f-69641299b4d3" targetNamespace="http://schemas.microsoft.com/office/2006/metadata/properties" ma:root="true" ma:fieldsID="69c474af4ef71207f95b860f28cf1067" ns2:_="" ns3:_="">
    <xsd:import namespace="190aea0a-3449-4e78-9ae2-f45d94fe98b1"/>
    <xsd:import namespace="daf43056-27c3-4f95-862f-69641299b4d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aea0a-3449-4e78-9ae2-f45d94fe98b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af43056-27c3-4f95-862f-69641299b4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85FE4-1466-4BF7-8FA9-67F63A3D57B8}">
  <ds:schemaRefs>
    <ds:schemaRef ds:uri="http://schemas.openxmlformats.org/package/2006/metadata/core-properties"/>
    <ds:schemaRef ds:uri="http://purl.org/dc/terms/"/>
    <ds:schemaRef ds:uri="http://schemas.microsoft.com/office/infopath/2007/PartnerControls"/>
    <ds:schemaRef ds:uri="http://purl.org/dc/dcmitype/"/>
    <ds:schemaRef ds:uri="daf43056-27c3-4f95-862f-69641299b4d3"/>
    <ds:schemaRef ds:uri="http://purl.org/dc/elements/1.1/"/>
    <ds:schemaRef ds:uri="http://schemas.microsoft.com/office/2006/metadata/properties"/>
    <ds:schemaRef ds:uri="http://schemas.microsoft.com/office/2006/documentManagement/types"/>
    <ds:schemaRef ds:uri="190aea0a-3449-4e78-9ae2-f45d94fe98b1"/>
    <ds:schemaRef ds:uri="http://www.w3.org/XML/1998/namespace"/>
  </ds:schemaRefs>
</ds:datastoreItem>
</file>

<file path=customXml/itemProps2.xml><?xml version="1.0" encoding="utf-8"?>
<ds:datastoreItem xmlns:ds="http://schemas.openxmlformats.org/officeDocument/2006/customXml" ds:itemID="{ED8114B6-BDD8-4CB5-AA20-4A909702B5CF}">
  <ds:schemaRefs>
    <ds:schemaRef ds:uri="http://schemas.microsoft.com/DataMashup"/>
  </ds:schemaRefs>
</ds:datastoreItem>
</file>

<file path=customXml/itemProps3.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7B4B9011-80FB-4B28-8C93-C623FF19F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aea0a-3449-4e78-9ae2-f45d94fe98b1"/>
    <ds:schemaRef ds:uri="daf43056-27c3-4f95-862f-69641299b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955B0BB-AC3B-402F-90DC-27EDA3717BA6}">
  <ds:schemaRefs>
    <ds:schemaRef ds:uri="http://schemas.microsoft.com/sharepoint/events"/>
  </ds:schemaRefs>
</ds:datastoreItem>
</file>

<file path=customXml/itemProps6.xml><?xml version="1.0" encoding="utf-8"?>
<ds:datastoreItem xmlns:ds="http://schemas.openxmlformats.org/officeDocument/2006/customXml" ds:itemID="{0F84B15B-8890-4BBF-8F1F-B67789940F4E}">
  <ds:schemaRefs>
    <ds:schemaRef ds:uri="http://schemas.microsoft.com/sharepoint/v3/contenttype/forms"/>
  </ds:schemaRefs>
</ds:datastoreItem>
</file>

<file path=docMetadata/LabelInfo.xml><?xml version="1.0" encoding="utf-8"?>
<clbl:labelList xmlns:clbl="http://schemas.microsoft.com/office/2020/mipLabelMetadata">
  <clbl:label id="{019c027e-33b7-45fc-a572-8ffa5d09ec36}" enabled="1" method="Standard" siteId="{031a09bc-a2bf-44df-888e-4e09355b7a24}"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64</vt:i4>
      </vt:variant>
    </vt:vector>
  </HeadingPairs>
  <TitlesOfParts>
    <vt:vector size="78"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Glen, Thomas</cp:lastModifiedBy>
  <cp:revision/>
  <dcterms:created xsi:type="dcterms:W3CDTF">2018-06-13T08:32:09Z</dcterms:created>
  <dcterms:modified xsi:type="dcterms:W3CDTF">2026-09-30T14:52:36Z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0x01010091192A19C0D644469A4F28576CD8674D</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_dlc_DocIdItemGuid">
    <vt:lpwstr>28dbfa03-d9bd-49b2-b818-d5c2b26fce39</vt:lpwstr>
  </property>
</Properties>
</file>